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din\Documents\Bandicam\07_Excel Advanced\"/>
    </mc:Choice>
  </mc:AlternateContent>
  <xr:revisionPtr revIDLastSave="0" documentId="13_ncr:1_{E7264E6B-4249-4A50-B8A6-889E014B1E3C}" xr6:coauthVersionLast="47" xr6:coauthVersionMax="47" xr10:uidLastSave="{00000000-0000-0000-0000-000000000000}"/>
  <bookViews>
    <workbookView xWindow="2316" yWindow="-13056" windowWidth="23232" windowHeight="12432" tabRatio="500" xr2:uid="{00000000-000D-0000-FFFF-FFFF00000000}"/>
  </bookViews>
  <sheets>
    <sheet name="راهنما" sheetId="1" r:id="rId1"/>
    <sheet name="داده_کارمندان" sheetId="2" r:id="rId2"/>
    <sheet name="داده_فروش_ماهانه" sheetId="3" r:id="rId3"/>
    <sheet name="تمرین۱_MATCH_ساده" sheetId="4" r:id="rId4"/>
    <sheet name="تمرین۲_INDEX_ساده" sheetId="5" r:id="rId5"/>
    <sheet name="تمرین۳_ترکیب_پایه" sheetId="6" r:id="rId6"/>
    <sheet name="تمرین۴_جستجوی_دوطرفه" sheetId="7" r:id="rId7"/>
    <sheet name="تمرین۵_جستجو_به_چپ" sheetId="8" r:id="rId8"/>
    <sheet name="تمرین۶_MATCH_تقریبی" sheetId="9" r:id="rId9"/>
    <sheet name="تمرین۷_ستون_پویا" sheetId="10" r:id="rId10"/>
    <sheet name="تمرین۸_چندمعیاره" sheetId="11" state="hidden" r:id="rId11"/>
    <sheet name="تمرین۹_مدیریت_خطا" sheetId="12" r:id="rId12"/>
    <sheet name="تمرین۱۰_پروژه_نهایی" sheetId="13" r:id="rId13"/>
    <sheet name="پاسخنامه" sheetId="14" r:id="rId1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2" i="14" l="1" a="1"/>
  <c r="C92" i="14" s="1"/>
  <c r="C120" i="14"/>
  <c r="C119" i="14"/>
  <c r="C118" i="14"/>
  <c r="C117" i="14"/>
  <c r="C113" i="14"/>
  <c r="C112" i="14"/>
  <c r="C111" i="14"/>
  <c r="C110" i="14"/>
  <c r="B106" i="14"/>
  <c r="B105" i="14"/>
  <c r="B104" i="14"/>
  <c r="B103" i="14"/>
  <c r="B102" i="14"/>
  <c r="B101" i="14"/>
  <c r="C97" i="14"/>
  <c r="C96" i="14"/>
  <c r="C95" i="14"/>
  <c r="C94" i="14"/>
  <c r="C93" i="14"/>
  <c r="C88" i="14"/>
  <c r="C87" i="14"/>
  <c r="C86" i="14"/>
  <c r="C85" i="14"/>
  <c r="C84" i="14"/>
  <c r="C83" i="14"/>
  <c r="B79" i="14"/>
  <c r="B78" i="14"/>
  <c r="B77" i="14"/>
  <c r="B76" i="14"/>
  <c r="B75" i="14"/>
  <c r="B71" i="14"/>
  <c r="B70" i="14"/>
  <c r="B69" i="14"/>
  <c r="B68" i="14"/>
  <c r="B67" i="14"/>
  <c r="B63" i="14"/>
  <c r="B62" i="14"/>
  <c r="B61" i="14"/>
  <c r="B60" i="14"/>
  <c r="B59" i="14"/>
  <c r="B58" i="14"/>
  <c r="C54" i="14"/>
  <c r="C53" i="14"/>
  <c r="C52" i="14"/>
  <c r="C51" i="14"/>
  <c r="C50" i="14"/>
  <c r="C49" i="14"/>
  <c r="D45" i="14"/>
  <c r="C45" i="14"/>
  <c r="B45" i="14"/>
  <c r="D44" i="14"/>
  <c r="C44" i="14"/>
  <c r="B44" i="14"/>
  <c r="D43" i="14"/>
  <c r="C43" i="14"/>
  <c r="B43" i="14"/>
  <c r="D42" i="14"/>
  <c r="C42" i="14"/>
  <c r="B42" i="14"/>
  <c r="D41" i="14"/>
  <c r="C41" i="14"/>
  <c r="B41" i="14"/>
  <c r="D40" i="14"/>
  <c r="C40" i="14"/>
  <c r="B40" i="14"/>
  <c r="B36" i="14"/>
  <c r="B35" i="14"/>
  <c r="B34" i="14"/>
  <c r="B33" i="14"/>
  <c r="B32" i="14"/>
  <c r="B28" i="14"/>
  <c r="B27" i="14"/>
  <c r="B26" i="14"/>
  <c r="B25" i="14"/>
  <c r="B24" i="14"/>
  <c r="B23" i="14"/>
  <c r="B19" i="14"/>
  <c r="B18" i="14"/>
  <c r="B17" i="14"/>
  <c r="B16" i="14"/>
  <c r="B15" i="14"/>
  <c r="B14" i="14"/>
  <c r="B10" i="14"/>
  <c r="B9" i="14"/>
  <c r="B8" i="14"/>
  <c r="B7" i="14"/>
  <c r="B6" i="14"/>
  <c r="B5" i="1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<sst xmlns="http://schemas.openxmlformats.org/spreadsheetml/2006/main" count="387" uniqueCount="186">
  <si>
    <t>کارگاه جامع INDEX و MATCH</t>
  </si>
  <si>
    <t>ساختار توابع:</t>
  </si>
  <si>
    <t>تابع</t>
  </si>
  <si>
    <t>ساختار و توضیح</t>
  </si>
  <si>
    <t>MATCH</t>
  </si>
  <si>
    <t>MATCH(lookup_value, lookup_array, [match_type])
موقعیت (شماره ردیف/ستون) یک مقدار را در یک محدوده تک‌بعدی برمی‌گرداند، نه خودِ مقدار را.</t>
  </si>
  <si>
    <t>INDEX</t>
  </si>
  <si>
    <t>INDEX(array, row_num, [column_num])
مقدار داخل یک محدوده را بر اساس شماره سطر و ستون برمی‌گرداند.</t>
  </si>
  <si>
    <t>ترکیب</t>
  </si>
  <si>
    <t>INDEX(محدوده_نتیجه, MATCH(مقدار_جستجو, محدوده_جستجو, 0))
MATCH موقعیت را پیدا می‌کند، INDEX مقدار همان موقعیت را از یک محدوده دیگر برمی‌گرداند — دقیقاً معادل VLOOKUP ولی انعطاف‌پذیرتر.</t>
  </si>
  <si>
    <t>مقادیر match_type در MATCH:</t>
  </si>
  <si>
    <t>match_type</t>
  </si>
  <si>
    <t>توضیح</t>
  </si>
  <si>
    <t>0</t>
  </si>
  <si>
    <t>تطبیق دقیق (Exact) — رایج‌ترین حالت، ترتیب داده مهم نیست</t>
  </si>
  <si>
    <t>1</t>
  </si>
  <si>
    <t>بزرگ‌ترین مقدار ≤ مقدار جستجو — محدوده باید صعودی مرتب باشد (پیش‌فرض اگر ننویسید)</t>
  </si>
  <si>
    <t>-1</t>
  </si>
  <si>
    <t>کوچک‌ترین مقدار ≥ مقدار جستجو — محدوده باید نزولی مرتب باشد</t>
  </si>
  <si>
    <t>چرا INDEX+MATCH از VLOOKUP بهتر است؟</t>
  </si>
  <si>
    <t>• می‌تواند به چپ هم جستجو کند؛ VLOOKUP فقط به راستِ ستون جستجو کار می‌کند.</t>
  </si>
  <si>
    <t>• اگر یک ستون به جدول اضافه/حذف شود، MATCH روی سرستون همچنان درست کار می‌کند؛ VLOOKUP با شماره ستون ثابت خراب می‌شود.</t>
  </si>
  <si>
    <t>• برای جستجوی دوبعدی (تقاطع سطر و ستون) طبیعی‌تر و خواناتر است.</t>
  </si>
  <si>
    <t>• سریع‌تر است چون فقط یک ستون/سطر را برای جستجو پردازش می‌کند، نه کل جدول را.</t>
  </si>
  <si>
    <t>نقشه راه فایل:</t>
  </si>
  <si>
    <t>نام شیت</t>
  </si>
  <si>
    <t>محتوا</t>
  </si>
  <si>
    <t>داده_کارمندان</t>
  </si>
  <si>
    <t>جدول اصلی کارمندان — منبع بیشتر تمرین‌ها</t>
  </si>
  <si>
    <t>داده_فروش_ماهانه</t>
  </si>
  <si>
    <t>ماتریس فروش محصولات × ماه — منبع تمرین جستجوی دوطرفه</t>
  </si>
  <si>
    <t>تمرین۱_MATCH_ساده</t>
  </si>
  <si>
    <t>پیدا کردن موقعیت یک مقدار با MATCH (تطبیق دقیق)</t>
  </si>
  <si>
    <t>تمرین۲_INDEX_ساده</t>
  </si>
  <si>
    <t>برگرداندن مقدار از یک سطر/ستون مشخص با INDEX</t>
  </si>
  <si>
    <t>تمرین۳_ترکیب_پایه</t>
  </si>
  <si>
    <t>ترکیب پایه INDEX+MATCH به‌جای VLOOKUP</t>
  </si>
  <si>
    <t>تمرین۴_جستجوی_دوطرفه</t>
  </si>
  <si>
    <t>جستجوی همزمان سطر و ستون در یک ماتریس</t>
  </si>
  <si>
    <t>تمرین۵_جستجو_به_چپ</t>
  </si>
  <si>
    <t>جستجویی که VLOOKUP از پس آن برنمی‌آید</t>
  </si>
  <si>
    <t>تمرین۶_MATCH_تقریبی</t>
  </si>
  <si>
    <t>match_type برابر ۱ و ۱-  برای جدول‌های پلکانی</t>
  </si>
  <si>
    <t>تمرین۷_ستون_پویا</t>
  </si>
  <si>
    <t>پیدا کردن شماره ستون با MATCH روی سرستون‌ها</t>
  </si>
  <si>
    <t>تمرین۸_چندمعیاره</t>
  </si>
  <si>
    <t>جستجو بر اساس بیش از یک شرط هم‌زمان</t>
  </si>
  <si>
    <t>تمرین۹_مدیریت_خطا</t>
  </si>
  <si>
    <t>ترکیب با IFERROR برای ورودی‌های نامعتبر</t>
  </si>
  <si>
    <t>تمرین۱۰_پروژه_نهایی</t>
  </si>
  <si>
    <t>فرم اطلاعات کارمند با همه تکنیک‌ها با هم</t>
  </si>
  <si>
    <t>پاسخنامه</t>
  </si>
  <si>
    <t>فرمول‌های صحیح همه تمرین‌ها</t>
  </si>
  <si>
    <t>راهنمای رنگ‌ها:  🟦 آبی = داده‌های داده‌شده (تغییر ندهید)   🟨 زرد = سلول‌هایی که باید فرمول بنویسید   🟩 سبز = فرمول‌های پاسخنامه</t>
  </si>
  <si>
    <t>جدول اصلی کارمندان (منبع جستجو)</t>
  </si>
  <si>
    <t>این جدول منبع اصلی بیشتر تمرین‌های این فایل است. به آن دست نزنید.</t>
  </si>
  <si>
    <t>کد پرسنلی</t>
  </si>
  <si>
    <t>نام</t>
  </si>
  <si>
    <t>واحد</t>
  </si>
  <si>
    <t>سمت</t>
  </si>
  <si>
    <t>حقوق پایه (تومان)</t>
  </si>
  <si>
    <t>سال استخدام</t>
  </si>
  <si>
    <t>آرمان کیا</t>
  </si>
  <si>
    <t>فروش</t>
  </si>
  <si>
    <t>کارشناس</t>
  </si>
  <si>
    <t>بهناز رحیمی</t>
  </si>
  <si>
    <t>مالی</t>
  </si>
  <si>
    <t>سرپرست</t>
  </si>
  <si>
    <t>پویان اکبری</t>
  </si>
  <si>
    <t>فناوری اطلاعات</t>
  </si>
  <si>
    <t>ترنم شادمهر</t>
  </si>
  <si>
    <t>منابع انسانی</t>
  </si>
  <si>
    <t>مدیر</t>
  </si>
  <si>
    <t>ثامن قاسمی</t>
  </si>
  <si>
    <t>بازاریابی</t>
  </si>
  <si>
    <t>جلیل نوروزی</t>
  </si>
  <si>
    <t>چکاد رستمی</t>
  </si>
  <si>
    <t>حدیث نوری</t>
  </si>
  <si>
    <t>خشایار فرزین</t>
  </si>
  <si>
    <t>دلنیا مقدم</t>
  </si>
  <si>
    <t>ذوالفقار امیری</t>
  </si>
  <si>
    <t>رزا کیانفر</t>
  </si>
  <si>
    <t>زانیار طاهری</t>
  </si>
  <si>
    <t>ساناز بیگی</t>
  </si>
  <si>
    <t>شروین ماهرو</t>
  </si>
  <si>
    <t>ماتریس فروش محصولات بر حسب ماه (میلیون تومان)</t>
  </si>
  <si>
    <t>منبع تمرین جستجوی دوطرفه — به آن دست نزنید.</t>
  </si>
  <si>
    <t>محصول</t>
  </si>
  <si>
    <t>فروردین</t>
  </si>
  <si>
    <t>اردیبهشت</t>
  </si>
  <si>
    <t>خرداد</t>
  </si>
  <si>
    <t>تیر</t>
  </si>
  <si>
    <t>مرداد</t>
  </si>
  <si>
    <t>شهریور</t>
  </si>
  <si>
    <t>لپ‌تاپ</t>
  </si>
  <si>
    <t>ماوس</t>
  </si>
  <si>
    <t>کیبورد</t>
  </si>
  <si>
    <t>مانیتور</t>
  </si>
  <si>
    <t>هدفون</t>
  </si>
  <si>
    <t>پرینتر</t>
  </si>
  <si>
    <t>تمرین ۱ — MATCH ساده (تطبیق دقیق)</t>
  </si>
  <si>
    <t>یادتان باشد: MATCH خودِ مقدار را برنمی‌گرداند، فقط موقعیت (شماره ردیف) آن را در محدوده می‌دهد.</t>
  </si>
  <si>
    <t>۱.۱ — موقعیت کد پرسنلی را در ستون کد جدول «داده_کارمندان» پیدا کنید (match_type=0)</t>
  </si>
  <si>
    <t>موقعیت در لیست</t>
  </si>
  <si>
    <t>۱.۲ — موقعیت نام واحد را در سرستون‌های جدول «داده_فروش_ماهانه» پیدا کنید</t>
  </si>
  <si>
    <t>نام ماه</t>
  </si>
  <si>
    <t>موقعیت در سرستون‌ها</t>
  </si>
  <si>
    <t>تمرین ۲ — INDEX ساده</t>
  </si>
  <si>
    <t>INDEX روی یک محدوده مشخص، مقدار سطر/ستونی که به آن بدهید را برمی‌گرداند — بدون هیچ جستجویی.</t>
  </si>
  <si>
    <t>۲.۱ — با شماره سطر داده‌شده، نام کارمند متناظر را از ستون نام برگردانید</t>
  </si>
  <si>
    <t>شماره سطر (در لیست)</t>
  </si>
  <si>
    <t>نام کارمند</t>
  </si>
  <si>
    <t>۲.۲ — با شماره سطر و شماره ستون داده‌شده، مقدار متناظر را از کل جدول «داده_کارمندان» (بدون سرستون) برگردانید — ستون‌ها: ۱=کد ۲=نام ۳=واحد ۴=سمت ۵=حقوق ۶=سال</t>
  </si>
  <si>
    <t>سطر , ستون</t>
  </si>
  <si>
    <t>مقدار</t>
  </si>
  <si>
    <t>4 , 3</t>
  </si>
  <si>
    <t>8 , 5</t>
  </si>
  <si>
    <t>2 , 2</t>
  </si>
  <si>
    <t>11 , 6</t>
  </si>
  <si>
    <t>14 , 4</t>
  </si>
  <si>
    <t>تمرین ۳ — ترکیب پایه INDEX + MATCH</t>
  </si>
  <si>
    <t>الگو: INDEX(ستون_نتیجه, MATCH(مقدار_جستجو, ستون_جستجو, 0)) — دقیقاً معادل VLOOKUP.</t>
  </si>
  <si>
    <t>۳.۱ — با کد پرسنلی، نام، واحد و حقوق پایه را از جدول «داده_کارمندان» پیدا کنید</t>
  </si>
  <si>
    <t>حقوق پایه</t>
  </si>
  <si>
    <t>تمرین ۴ — جستجوی دوطرفه (Two-Way Lookup)</t>
  </si>
  <si>
    <t>الگو: INDEX(ماتریس, MATCH(محصول,ستون_محصول,0), MATCH(ماه,سرستون‌ها,0)) — با دو MATCH هم‌زمان، هم سطر و هم ستون تقاطع را پیدا می‌کنید.</t>
  </si>
  <si>
    <t>ماه</t>
  </si>
  <si>
    <t>فروش (میلیون تومان)</t>
  </si>
  <si>
    <t>تمرین ۵ — جستجو به چپ (کاری که VLOOKUP نمی‌تواند)</t>
  </si>
  <si>
    <t>در جدول «داده_کارمندان»، ستون «کد پرسنلی» سمت چپِ ستون «نام» است. VLOOKUP فقط می‌تواند از چپ به راست جستجو کند، اما INDEX+MATCH محدودیتی ندارد.</t>
  </si>
  <si>
    <t>با نام کارمند، کد پرسنلی او را پیدا کنید</t>
  </si>
  <si>
    <t>تمرین ۶ — MATCH تقریبی (match_type ۱ و ۱-)</t>
  </si>
  <si>
    <t>برای جدول‌های پلکانی، MATCH می‌تواند نزدیک‌ترین بازه را پیدا کند — نه فقط تطابق دقیق.</t>
  </si>
  <si>
    <t>۶.۱ — match_type=۱ (صعودی): درصد پورسانت را از جدول پلکانی پیدا کنید</t>
  </si>
  <si>
    <t>حداقل فروش</t>
  </si>
  <si>
    <t>درصد پورسانت</t>
  </si>
  <si>
    <t>فروش فروشنده</t>
  </si>
  <si>
    <t>۶.۲ — match_type=۱- (نزولی): بازه تخفیف عمده را از جدول نزولی پیدا کنید</t>
  </si>
  <si>
    <t>حداکثر تعداد بازه</t>
  </si>
  <si>
    <t>درصد تخفیف</t>
  </si>
  <si>
    <t>تعداد سفارش</t>
  </si>
  <si>
    <t>تمرین ۷ — پیدا کردن شماره ستون با MATCH</t>
  </si>
  <si>
    <t>به‌جای هاردکد کردن شماره ستون، نام فیلد را با MATCH روی سرستون‌های جدول «داده_کارمندان» پیدا کنید: الگو → INDEX(داده_کارمندان!$A:$F, MATCH(کد,ستون_کد,0), MATCH(نام_فیلد,سرستون‌ها,0))</t>
  </si>
  <si>
    <t>نام فیلد</t>
  </si>
  <si>
    <t>تمرین ۸ — جستجوی چندمعیاره (بدون نیاز به Ctrl+Shift+Enter)</t>
  </si>
  <si>
    <t>چون هم واحد و هم سمت با هم باید مطابقت داشته باشند، از SUMPRODUCT برای پیدا کردن شماره سطر استفاده می‌کنیم (این روش نیازی به آرایه‌ای واردکردن ندارد): شماره سطر = SUMPRODUCT((واحد_range=واحد)*(سمت_range=سمت)*ROW(واحد_range))-ROW(اولین‌سطر)+1 ، سپس INDEX(حقوق_range, شماره سطر)</t>
  </si>
  <si>
    <t>تمرین ۹ — ترکیب با IFERROR</t>
  </si>
  <si>
    <t>بعضی کدهای زیر در جدول کارمندان وجود ندارند. با IFERROR، به‌جای خطای «مقدار در دسترس نیست» پیام "کارمند یافت نشد" نمایش دهید.</t>
  </si>
  <si>
    <t>تمرین ۱۰ — پروژه نهایی: پانل اطلاعات پویا</t>
  </si>
  <si>
    <t>بخش اول: با ترکیب MATCH روی کد و MATCH روی نام فیلد (مثل تمرین ۷)، به‌علاوه IFERROR برای کدهای نامعتبر. بخش دوم: جستجوی دوطرفه محصول/ماه (مثل تمرین ۴) به‌علاوه IFERROR برای ترکیب‌های نامعتبر.</t>
  </si>
  <si>
    <t>بخش ۱ — اطلاعات کارمند (پویا + مدیریت خطا)</t>
  </si>
  <si>
    <t>بخش ۲ — فروش محصول در ماه مشخص (دوطرفه + مدیریت خطا)</t>
  </si>
  <si>
    <t>دوربین</t>
  </si>
  <si>
    <t>آبان</t>
  </si>
  <si>
    <t>پاسخنامه — فقط بعد از تلاش شخصی مراجعه کنید</t>
  </si>
  <si>
    <t>۱.۱ — MATCH: موقعیت کد پرسنلی</t>
  </si>
  <si>
    <t>موقعیت</t>
  </si>
  <si>
    <t>فرمول نمونه</t>
  </si>
  <si>
    <t>MATCH(کد,ستون_کد,0)</t>
  </si>
  <si>
    <t>۱.۲ — MATCH: موقعیت ماه در سرستون‌ها</t>
  </si>
  <si>
    <t>MATCH(ماه,سرستون‌ها,0)</t>
  </si>
  <si>
    <t>۲.۱ — INDEX: نام از شماره سطر</t>
  </si>
  <si>
    <t>شماره سطر</t>
  </si>
  <si>
    <t>INDEX(ستون_نام,شماره_سطر)</t>
  </si>
  <si>
    <t>۲.۲ — INDEX: مقدار با سطر و ستون (بدون سرستون)</t>
  </si>
  <si>
    <t>INDEX(کل_جدول,سطر,ستون)</t>
  </si>
  <si>
    <t>۳.۱ — INDEX+MATCH پایه</t>
  </si>
  <si>
    <t>INDEX(ستون_نتیجه,MATCH(کد,ستون_کد,0))</t>
  </si>
  <si>
    <t>۴ — جستجوی دوطرفه</t>
  </si>
  <si>
    <t>INDEX(ماتریس,MATCH(محصول,ستون_محصول,0),MATCH(ماه,سرستون‌ها,0))</t>
  </si>
  <si>
    <t>۵ — جستجو به چپ</t>
  </si>
  <si>
    <t>INDEX(ستون_کد,MATCH(نام,ستون_نام,0))</t>
  </si>
  <si>
    <t>۶.۱ — MATCH تقریبی صعودی</t>
  </si>
  <si>
    <t>INDEX(ستون_درصد,MATCH(فروش,ستون_حداقل,1))</t>
  </si>
  <si>
    <t>۶.۲ — MATCH تقریبی نزولی</t>
  </si>
  <si>
    <t>INDEX(ستون_تخفیف,MATCH(تعداد,ستون_حداکثر,-1))</t>
  </si>
  <si>
    <t>۷ — ستون پویا با MATCH روی سرستون</t>
  </si>
  <si>
    <t>INDEX(کل_جدول,MATCH(کد,ستون_کد,0),MATCH(نام_فیلد,سرستون‌ها,0))</t>
  </si>
  <si>
    <t>۸ — جستجوی چندمعیاره با SUMPRODUCT</t>
  </si>
  <si>
    <t>INDEX(حقوق,SUMPRODUCT((واحد=x)*(سمت=y)*ROW(واحد))-ROW(اولین)+1)</t>
  </si>
  <si>
    <t>۹ — ترکیب با IFERROR</t>
  </si>
  <si>
    <t>IFERROR(INDEX(نام,MATCH(کد,کدها,0)),"کارمند یافت نشد")</t>
  </si>
  <si>
    <t>۱۰.۱ — پروژه نهایی: پانل اطلاعات کارمند</t>
  </si>
  <si>
    <t>IFERROR(INDEX(جدول,MATCH(کد,...),MATCH(فیلد,...)),"یافت نشد")</t>
  </si>
  <si>
    <t>۱۰.۲ — پروژه نهایی: فروش محصول در ماه</t>
  </si>
  <si>
    <t>IFERROR(INDEX(ماتریس,MATCH(...),MATCH(...)),"ترکیب نامعتبر")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</si>
</sst>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IRANSansXFaNum"/>
    </font>
    <font>
      <sz val="11"/>
      <color theme="1"/>
      <name val="IRANSansXFaNum"/>
    </font>
    <font>
      <b/>
      <sz val="12"/>
      <color rgb="FF1F4E78"/>
      <name val="IRANSansXFaNum"/>
    </font>
    <font>
      <b/>
      <sz val="11"/>
      <color rgb="FFFFFFFF"/>
      <name val="IRANSansXFaNum"/>
    </font>
    <font>
      <b/>
      <sz val="11"/>
      <name val="IRANSansXFaNum"/>
    </font>
    <font>
      <sz val="11"/>
      <name val="IRANSansXFaNum"/>
    </font>
    <font>
      <b/>
      <sz val="10"/>
      <name val="IRANSansXFaNum"/>
    </font>
    <font>
      <i/>
      <sz val="10"/>
      <color rgb="FF7F7F7F"/>
      <name val="IRANSansXFaNum"/>
    </font>
    <font>
      <b/>
      <sz val="12"/>
      <color rgb="FFFFFFFF"/>
      <name val="IRANSansXFaNum"/>
    </font>
    <font>
      <sz val="9"/>
      <color rgb="FF7F7F7F"/>
      <name val="IRANSansXFaNum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D9E1F2"/>
        <bgColor rgb="FFE2EFDA"/>
      </patternFill>
    </fill>
    <fill>
      <patternFill patternType="solid">
        <fgColor rgb="FF548235"/>
        <bgColor rgb="FF339966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/>
      <bottom style="thin">
        <color rgb="FFB7B7B7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6" fillId="7" borderId="1" xfId="0" applyFont="1" applyFill="1" applyBorder="1" applyAlignment="1">
      <alignment horizontal="righ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3" fontId="6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9" fontId="6" fillId="7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righ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9" fontId="6" fillId="6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 readingOrder="2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5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 readingOrder="2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9" fillId="5" borderId="0" xfId="0" applyFont="1" applyFill="1" applyAlignment="1">
      <alignment horizontal="right" vertical="center" wrapText="1" readingOrder="2"/>
    </xf>
    <xf numFmtId="49" fontId="2" fillId="0" borderId="0" xfId="0" applyNumberFormat="1" applyFont="1"/>
    <xf numFmtId="0" fontId="6" fillId="6" borderId="1" xfId="0" applyNumberFormat="1" applyFont="1" applyFill="1" applyBorder="1" applyAlignment="1">
      <alignment horizontal="center" vertical="center" wrapText="1"/>
    </xf>
    <xf numFmtId="9" fontId="6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right" vertical="center" wrapText="1"/>
    </xf>
    <xf numFmtId="3" fontId="6" fillId="8" borderId="4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right" vertical="center" wrapText="1"/>
    </xf>
    <xf numFmtId="3" fontId="6" fillId="8" borderId="2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7B7B7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showGridLines="0" rightToLeft="1" tabSelected="1" zoomScaleNormal="100" workbookViewId="0">
      <selection activeCell="A19" sqref="A19:B19"/>
    </sheetView>
  </sheetViews>
  <sheetFormatPr defaultColWidth="8.6328125" defaultRowHeight="17" x14ac:dyDescent="0.6"/>
  <cols>
    <col min="1" max="1" width="42.453125" style="1" bestFit="1" customWidth="1"/>
    <col min="2" max="2" width="120.08984375" style="1" bestFit="1" customWidth="1"/>
    <col min="3" max="3" width="4" style="1" customWidth="1"/>
    <col min="4" max="16384" width="8.6328125" style="1"/>
  </cols>
  <sheetData>
    <row r="1" spans="1:3" ht="27" x14ac:dyDescent="0.6">
      <c r="A1" s="23" t="s">
        <v>0</v>
      </c>
      <c r="B1" s="23"/>
      <c r="C1" s="23"/>
    </row>
    <row r="3" spans="1:3" ht="21" x14ac:dyDescent="0.8">
      <c r="A3" s="2" t="s">
        <v>1</v>
      </c>
    </row>
    <row r="4" spans="1:3" ht="18.5" x14ac:dyDescent="0.6">
      <c r="A4" s="3" t="s">
        <v>2</v>
      </c>
      <c r="B4" s="3" t="s">
        <v>3</v>
      </c>
    </row>
    <row r="5" spans="1:3" ht="34" x14ac:dyDescent="0.6">
      <c r="A5" s="4" t="s">
        <v>4</v>
      </c>
      <c r="B5" s="5" t="s">
        <v>5</v>
      </c>
    </row>
    <row r="6" spans="1:3" ht="34" x14ac:dyDescent="0.6">
      <c r="A6" s="4" t="s">
        <v>6</v>
      </c>
      <c r="B6" s="5" t="s">
        <v>7</v>
      </c>
    </row>
    <row r="7" spans="1:3" ht="34" x14ac:dyDescent="0.6">
      <c r="A7" s="4" t="s">
        <v>8</v>
      </c>
      <c r="B7" s="5" t="s">
        <v>9</v>
      </c>
    </row>
    <row r="9" spans="1:3" ht="21" x14ac:dyDescent="0.8">
      <c r="A9" s="2" t="s">
        <v>10</v>
      </c>
    </row>
    <row r="10" spans="1:3" ht="18.5" x14ac:dyDescent="0.6">
      <c r="A10" s="3" t="s">
        <v>11</v>
      </c>
      <c r="B10" s="3" t="s">
        <v>12</v>
      </c>
    </row>
    <row r="11" spans="1:3" ht="18.5" x14ac:dyDescent="0.6">
      <c r="A11" s="4" t="s">
        <v>13</v>
      </c>
      <c r="B11" s="5" t="s">
        <v>14</v>
      </c>
    </row>
    <row r="12" spans="1:3" ht="18.5" x14ac:dyDescent="0.6">
      <c r="A12" s="4" t="s">
        <v>15</v>
      </c>
      <c r="B12" s="5" t="s">
        <v>16</v>
      </c>
    </row>
    <row r="13" spans="1:3" ht="18.5" x14ac:dyDescent="0.6">
      <c r="A13" s="4" t="s">
        <v>17</v>
      </c>
      <c r="B13" s="5" t="s">
        <v>18</v>
      </c>
    </row>
    <row r="15" spans="1:3" ht="21" x14ac:dyDescent="0.8">
      <c r="A15" s="2" t="s">
        <v>19</v>
      </c>
    </row>
    <row r="16" spans="1:3" x14ac:dyDescent="0.6">
      <c r="A16" s="26" t="s">
        <v>20</v>
      </c>
      <c r="B16" s="26"/>
    </row>
    <row r="17" spans="1:2" x14ac:dyDescent="0.6">
      <c r="A17" s="26" t="s">
        <v>21</v>
      </c>
      <c r="B17" s="26"/>
    </row>
    <row r="18" spans="1:2" x14ac:dyDescent="0.6">
      <c r="A18" s="26" t="s">
        <v>22</v>
      </c>
      <c r="B18" s="26"/>
    </row>
    <row r="19" spans="1:2" x14ac:dyDescent="0.6">
      <c r="A19" s="26" t="s">
        <v>23</v>
      </c>
      <c r="B19" s="26"/>
    </row>
    <row r="21" spans="1:2" ht="21" x14ac:dyDescent="0.8">
      <c r="A21" s="2" t="s">
        <v>24</v>
      </c>
    </row>
    <row r="22" spans="1:2" ht="18.5" x14ac:dyDescent="0.6">
      <c r="A22" s="3" t="s">
        <v>25</v>
      </c>
      <c r="B22" s="3" t="s">
        <v>26</v>
      </c>
    </row>
    <row r="23" spans="1:2" x14ac:dyDescent="0.6">
      <c r="A23" s="6" t="s">
        <v>27</v>
      </c>
      <c r="B23" s="5" t="s">
        <v>28</v>
      </c>
    </row>
    <row r="24" spans="1:2" x14ac:dyDescent="0.6">
      <c r="A24" s="6" t="s">
        <v>29</v>
      </c>
      <c r="B24" s="5" t="s">
        <v>30</v>
      </c>
    </row>
    <row r="25" spans="1:2" x14ac:dyDescent="0.6">
      <c r="A25" s="6" t="s">
        <v>31</v>
      </c>
      <c r="B25" s="5" t="s">
        <v>32</v>
      </c>
    </row>
    <row r="26" spans="1:2" x14ac:dyDescent="0.6">
      <c r="A26" s="6" t="s">
        <v>33</v>
      </c>
      <c r="B26" s="5" t="s">
        <v>34</v>
      </c>
    </row>
    <row r="27" spans="1:2" x14ac:dyDescent="0.6">
      <c r="A27" s="6" t="s">
        <v>35</v>
      </c>
      <c r="B27" s="5" t="s">
        <v>36</v>
      </c>
    </row>
    <row r="28" spans="1:2" x14ac:dyDescent="0.6">
      <c r="A28" s="6" t="s">
        <v>37</v>
      </c>
      <c r="B28" s="5" t="s">
        <v>38</v>
      </c>
    </row>
    <row r="29" spans="1:2" x14ac:dyDescent="0.6">
      <c r="A29" s="6" t="s">
        <v>39</v>
      </c>
      <c r="B29" s="5" t="s">
        <v>40</v>
      </c>
    </row>
    <row r="30" spans="1:2" x14ac:dyDescent="0.6">
      <c r="A30" s="6" t="s">
        <v>41</v>
      </c>
      <c r="B30" s="5" t="s">
        <v>42</v>
      </c>
    </row>
    <row r="31" spans="1:2" x14ac:dyDescent="0.6">
      <c r="A31" s="6" t="s">
        <v>43</v>
      </c>
      <c r="B31" s="5" t="s">
        <v>44</v>
      </c>
    </row>
    <row r="32" spans="1:2" x14ac:dyDescent="0.6">
      <c r="A32" s="6" t="s">
        <v>45</v>
      </c>
      <c r="B32" s="5" t="s">
        <v>46</v>
      </c>
    </row>
    <row r="33" spans="1:2" x14ac:dyDescent="0.6">
      <c r="A33" s="6" t="s">
        <v>47</v>
      </c>
      <c r="B33" s="5" t="s">
        <v>48</v>
      </c>
    </row>
    <row r="34" spans="1:2" x14ac:dyDescent="0.6">
      <c r="A34" s="6" t="s">
        <v>49</v>
      </c>
      <c r="B34" s="5" t="s">
        <v>50</v>
      </c>
    </row>
    <row r="35" spans="1:2" x14ac:dyDescent="0.6">
      <c r="A35" s="6" t="s">
        <v>51</v>
      </c>
      <c r="B35" s="5" t="s">
        <v>52</v>
      </c>
    </row>
    <row r="37" spans="1:2" x14ac:dyDescent="0.6">
      <c r="A37" s="24" t="s">
        <v>53</v>
      </c>
      <c r="B37" s="24"/>
    </row>
  </sheetData>
  <mergeCells count="6">
    <mergeCell ref="A37:B37"/>
    <mergeCell ref="A1:C1"/>
    <mergeCell ref="A16:B16"/>
    <mergeCell ref="A17:B17"/>
    <mergeCell ref="A18:B18"/>
    <mergeCell ref="A19:B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showGridLines="0" rightToLeft="1" zoomScaleNormal="100" workbookViewId="0">
      <selection activeCell="D12" sqref="D12"/>
    </sheetView>
  </sheetViews>
  <sheetFormatPr defaultColWidth="8.6328125" defaultRowHeight="17" x14ac:dyDescent="0.6"/>
  <cols>
    <col min="1" max="1" width="10.81640625" style="1" customWidth="1"/>
    <col min="2" max="2" width="12.54296875" style="1" bestFit="1" customWidth="1"/>
    <col min="3" max="3" width="13.453125" style="1" bestFit="1" customWidth="1"/>
    <col min="4" max="4" width="8.453125" style="1" bestFit="1" customWidth="1"/>
    <col min="5" max="5" width="17.90625" style="1" customWidth="1"/>
    <col min="6" max="6" width="13.6328125" style="1" customWidth="1"/>
    <col min="7" max="16384" width="8.6328125" style="1"/>
  </cols>
  <sheetData>
    <row r="1" spans="1:6" ht="27" x14ac:dyDescent="0.6">
      <c r="A1" s="23" t="s">
        <v>54</v>
      </c>
      <c r="B1" s="23"/>
      <c r="C1" s="23"/>
      <c r="D1" s="23"/>
      <c r="E1" s="23"/>
      <c r="F1" s="23"/>
    </row>
    <row r="2" spans="1:6" x14ac:dyDescent="0.6">
      <c r="A2" s="31" t="s">
        <v>55</v>
      </c>
      <c r="B2" s="31"/>
      <c r="C2" s="31"/>
      <c r="D2" s="31"/>
      <c r="E2" s="31"/>
      <c r="F2" s="31"/>
    </row>
    <row r="3" spans="1:6" ht="18.5" x14ac:dyDescent="0.6">
      <c r="A3" s="37" t="s">
        <v>56</v>
      </c>
      <c r="B3" s="37" t="s">
        <v>57</v>
      </c>
      <c r="C3" s="37" t="s">
        <v>58</v>
      </c>
      <c r="D3" s="37" t="s">
        <v>59</v>
      </c>
      <c r="E3" s="37" t="s">
        <v>60</v>
      </c>
      <c r="F3" s="38" t="s">
        <v>61</v>
      </c>
    </row>
    <row r="4" spans="1:6" x14ac:dyDescent="0.6">
      <c r="A4" s="39">
        <v>501</v>
      </c>
      <c r="B4" s="40" t="s">
        <v>62</v>
      </c>
      <c r="C4" s="39" t="s">
        <v>63</v>
      </c>
      <c r="D4" s="39" t="s">
        <v>64</v>
      </c>
      <c r="E4" s="41">
        <v>28000000</v>
      </c>
      <c r="F4" s="42">
        <v>1398</v>
      </c>
    </row>
    <row r="5" spans="1:6" x14ac:dyDescent="0.6">
      <c r="A5" s="30">
        <v>502</v>
      </c>
      <c r="B5" s="43" t="s">
        <v>65</v>
      </c>
      <c r="C5" s="30" t="s">
        <v>66</v>
      </c>
      <c r="D5" s="30" t="s">
        <v>67</v>
      </c>
      <c r="E5" s="44">
        <v>35000000</v>
      </c>
      <c r="F5" s="29">
        <v>1395</v>
      </c>
    </row>
    <row r="6" spans="1:6" x14ac:dyDescent="0.6">
      <c r="A6" s="39">
        <v>503</v>
      </c>
      <c r="B6" s="40" t="s">
        <v>68</v>
      </c>
      <c r="C6" s="39" t="s">
        <v>69</v>
      </c>
      <c r="D6" s="39" t="s">
        <v>64</v>
      </c>
      <c r="E6" s="41">
        <v>32000000</v>
      </c>
      <c r="F6" s="42">
        <v>1399</v>
      </c>
    </row>
    <row r="7" spans="1:6" x14ac:dyDescent="0.6">
      <c r="A7" s="30">
        <v>504</v>
      </c>
      <c r="B7" s="43" t="s">
        <v>70</v>
      </c>
      <c r="C7" s="30" t="s">
        <v>71</v>
      </c>
      <c r="D7" s="30" t="s">
        <v>72</v>
      </c>
      <c r="E7" s="44">
        <v>48000000</v>
      </c>
      <c r="F7" s="29">
        <v>1392</v>
      </c>
    </row>
    <row r="8" spans="1:6" x14ac:dyDescent="0.6">
      <c r="A8" s="39">
        <v>505</v>
      </c>
      <c r="B8" s="40" t="s">
        <v>73</v>
      </c>
      <c r="C8" s="39" t="s">
        <v>74</v>
      </c>
      <c r="D8" s="39" t="s">
        <v>64</v>
      </c>
      <c r="E8" s="41">
        <v>26000000</v>
      </c>
      <c r="F8" s="42">
        <v>1400</v>
      </c>
    </row>
    <row r="9" spans="1:6" x14ac:dyDescent="0.6">
      <c r="A9" s="30">
        <v>506</v>
      </c>
      <c r="B9" s="43" t="s">
        <v>75</v>
      </c>
      <c r="C9" s="30" t="s">
        <v>63</v>
      </c>
      <c r="D9" s="30" t="s">
        <v>72</v>
      </c>
      <c r="E9" s="44">
        <v>45000000</v>
      </c>
      <c r="F9" s="29">
        <v>1393</v>
      </c>
    </row>
    <row r="10" spans="1:6" x14ac:dyDescent="0.6">
      <c r="A10" s="39">
        <v>507</v>
      </c>
      <c r="B10" s="40" t="s">
        <v>76</v>
      </c>
      <c r="C10" s="39" t="s">
        <v>69</v>
      </c>
      <c r="D10" s="39" t="s">
        <v>67</v>
      </c>
      <c r="E10" s="41">
        <v>38000000</v>
      </c>
      <c r="F10" s="42">
        <v>1396</v>
      </c>
    </row>
    <row r="11" spans="1:6" x14ac:dyDescent="0.6">
      <c r="A11" s="30">
        <v>508</v>
      </c>
      <c r="B11" s="43" t="s">
        <v>77</v>
      </c>
      <c r="C11" s="30" t="s">
        <v>66</v>
      </c>
      <c r="D11" s="30" t="s">
        <v>64</v>
      </c>
      <c r="E11" s="44">
        <v>27000000</v>
      </c>
      <c r="F11" s="29">
        <v>1401</v>
      </c>
    </row>
    <row r="12" spans="1:6" x14ac:dyDescent="0.6">
      <c r="A12" s="39">
        <v>509</v>
      </c>
      <c r="B12" s="40" t="s">
        <v>78</v>
      </c>
      <c r="C12" s="39" t="s">
        <v>74</v>
      </c>
      <c r="D12" s="39" t="s">
        <v>67</v>
      </c>
      <c r="E12" s="41">
        <v>33000000</v>
      </c>
      <c r="F12" s="42">
        <v>1397</v>
      </c>
    </row>
    <row r="13" spans="1:6" x14ac:dyDescent="0.6">
      <c r="A13" s="30">
        <v>510</v>
      </c>
      <c r="B13" s="43" t="s">
        <v>79</v>
      </c>
      <c r="C13" s="30" t="s">
        <v>71</v>
      </c>
      <c r="D13" s="30" t="s">
        <v>64</v>
      </c>
      <c r="E13" s="44">
        <v>25000000</v>
      </c>
      <c r="F13" s="29">
        <v>1402</v>
      </c>
    </row>
    <row r="14" spans="1:6" x14ac:dyDescent="0.6">
      <c r="A14" s="39">
        <v>511</v>
      </c>
      <c r="B14" s="40" t="s">
        <v>80</v>
      </c>
      <c r="C14" s="39" t="s">
        <v>63</v>
      </c>
      <c r="D14" s="39" t="s">
        <v>64</v>
      </c>
      <c r="E14" s="41">
        <v>29000000</v>
      </c>
      <c r="F14" s="42">
        <v>1399</v>
      </c>
    </row>
    <row r="15" spans="1:6" x14ac:dyDescent="0.6">
      <c r="A15" s="30">
        <v>512</v>
      </c>
      <c r="B15" s="43" t="s">
        <v>81</v>
      </c>
      <c r="C15" s="30" t="s">
        <v>69</v>
      </c>
      <c r="D15" s="30" t="s">
        <v>72</v>
      </c>
      <c r="E15" s="44">
        <v>50000000</v>
      </c>
      <c r="F15" s="29">
        <v>1391</v>
      </c>
    </row>
    <row r="16" spans="1:6" x14ac:dyDescent="0.6">
      <c r="A16" s="39">
        <v>513</v>
      </c>
      <c r="B16" s="40" t="s">
        <v>82</v>
      </c>
      <c r="C16" s="39" t="s">
        <v>66</v>
      </c>
      <c r="D16" s="39" t="s">
        <v>72</v>
      </c>
      <c r="E16" s="41">
        <v>47000000</v>
      </c>
      <c r="F16" s="42">
        <v>1394</v>
      </c>
    </row>
    <row r="17" spans="1:6" x14ac:dyDescent="0.6">
      <c r="A17" s="30">
        <v>514</v>
      </c>
      <c r="B17" s="43" t="s">
        <v>83</v>
      </c>
      <c r="C17" s="30" t="s">
        <v>74</v>
      </c>
      <c r="D17" s="30" t="s">
        <v>72</v>
      </c>
      <c r="E17" s="44">
        <v>44000000</v>
      </c>
      <c r="F17" s="29">
        <v>1393</v>
      </c>
    </row>
    <row r="18" spans="1:6" x14ac:dyDescent="0.6">
      <c r="A18" s="45">
        <v>515</v>
      </c>
      <c r="B18" s="46" t="s">
        <v>84</v>
      </c>
      <c r="C18" s="45" t="s">
        <v>71</v>
      </c>
      <c r="D18" s="45" t="s">
        <v>67</v>
      </c>
      <c r="E18" s="47">
        <v>34000000</v>
      </c>
      <c r="F18" s="48">
        <v>1398</v>
      </c>
    </row>
  </sheetData>
  <mergeCells count="2">
    <mergeCell ref="A1:F1"/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showGridLines="0" rightToLeft="1" zoomScaleNormal="100" workbookViewId="0">
      <selection activeCell="A3" sqref="A3:G9"/>
    </sheetView>
  </sheetViews>
  <sheetFormatPr defaultColWidth="8.6328125" defaultRowHeight="17" x14ac:dyDescent="0.6"/>
  <cols>
    <col min="1" max="1" width="9.453125" style="1" customWidth="1"/>
    <col min="2" max="2" width="9.1796875" style="1" customWidth="1"/>
    <col min="3" max="3" width="10.81640625" style="1" customWidth="1"/>
    <col min="4" max="4" width="7.26953125" style="1" customWidth="1"/>
    <col min="5" max="5" width="5.08984375" style="1" customWidth="1"/>
    <col min="6" max="6" width="7.08984375" style="1" customWidth="1"/>
    <col min="7" max="7" width="8.54296875" style="1" customWidth="1"/>
    <col min="8" max="16384" width="8.6328125" style="1"/>
  </cols>
  <sheetData>
    <row r="1" spans="1:7" ht="27" x14ac:dyDescent="0.6">
      <c r="A1" s="23" t="s">
        <v>85</v>
      </c>
      <c r="B1" s="23"/>
      <c r="C1" s="23"/>
      <c r="D1" s="23"/>
      <c r="E1" s="23"/>
      <c r="F1" s="23"/>
      <c r="G1" s="23"/>
    </row>
    <row r="2" spans="1:7" x14ac:dyDescent="0.6">
      <c r="A2" s="24" t="s">
        <v>86</v>
      </c>
      <c r="B2" s="24"/>
      <c r="C2" s="24"/>
      <c r="D2" s="24"/>
      <c r="E2" s="24"/>
      <c r="F2" s="24"/>
      <c r="G2" s="24"/>
    </row>
    <row r="3" spans="1:7" ht="18.5" x14ac:dyDescent="0.6">
      <c r="A3" s="37" t="s">
        <v>87</v>
      </c>
      <c r="B3" s="37" t="s">
        <v>88</v>
      </c>
      <c r="C3" s="37" t="s">
        <v>89</v>
      </c>
      <c r="D3" s="37" t="s">
        <v>90</v>
      </c>
      <c r="E3" s="37" t="s">
        <v>91</v>
      </c>
      <c r="F3" s="37" t="s">
        <v>92</v>
      </c>
      <c r="G3" s="38" t="s">
        <v>93</v>
      </c>
    </row>
    <row r="4" spans="1:7" x14ac:dyDescent="0.6">
      <c r="A4" s="39" t="s">
        <v>94</v>
      </c>
      <c r="B4" s="39">
        <v>120</v>
      </c>
      <c r="C4" s="39">
        <v>135</v>
      </c>
      <c r="D4" s="39">
        <v>98</v>
      </c>
      <c r="E4" s="39">
        <v>210</v>
      </c>
      <c r="F4" s="39">
        <v>175</v>
      </c>
      <c r="G4" s="42">
        <v>160</v>
      </c>
    </row>
    <row r="5" spans="1:7" x14ac:dyDescent="0.6">
      <c r="A5" s="30" t="s">
        <v>95</v>
      </c>
      <c r="B5" s="30">
        <v>40</v>
      </c>
      <c r="C5" s="30">
        <v>45</v>
      </c>
      <c r="D5" s="30">
        <v>38</v>
      </c>
      <c r="E5" s="30">
        <v>52</v>
      </c>
      <c r="F5" s="30">
        <v>48</v>
      </c>
      <c r="G5" s="29">
        <v>55</v>
      </c>
    </row>
    <row r="6" spans="1:7" x14ac:dyDescent="0.6">
      <c r="A6" s="39" t="s">
        <v>96</v>
      </c>
      <c r="B6" s="39">
        <v>30</v>
      </c>
      <c r="C6" s="39">
        <v>28</v>
      </c>
      <c r="D6" s="39">
        <v>35</v>
      </c>
      <c r="E6" s="39">
        <v>40</v>
      </c>
      <c r="F6" s="39">
        <v>33</v>
      </c>
      <c r="G6" s="42">
        <v>38</v>
      </c>
    </row>
    <row r="7" spans="1:7" x14ac:dyDescent="0.6">
      <c r="A7" s="30" t="s">
        <v>97</v>
      </c>
      <c r="B7" s="30">
        <v>85</v>
      </c>
      <c r="C7" s="30">
        <v>92</v>
      </c>
      <c r="D7" s="30">
        <v>70</v>
      </c>
      <c r="E7" s="30">
        <v>110</v>
      </c>
      <c r="F7" s="30">
        <v>105</v>
      </c>
      <c r="G7" s="29">
        <v>98</v>
      </c>
    </row>
    <row r="8" spans="1:7" x14ac:dyDescent="0.6">
      <c r="A8" s="39" t="s">
        <v>98</v>
      </c>
      <c r="B8" s="39">
        <v>25</v>
      </c>
      <c r="C8" s="39">
        <v>30</v>
      </c>
      <c r="D8" s="39">
        <v>22</v>
      </c>
      <c r="E8" s="39">
        <v>35</v>
      </c>
      <c r="F8" s="39">
        <v>40</v>
      </c>
      <c r="G8" s="42">
        <v>28</v>
      </c>
    </row>
    <row r="9" spans="1:7" x14ac:dyDescent="0.6">
      <c r="A9" s="28" t="s">
        <v>99</v>
      </c>
      <c r="B9" s="28">
        <v>15</v>
      </c>
      <c r="C9" s="28">
        <v>18</v>
      </c>
      <c r="D9" s="28">
        <v>12</v>
      </c>
      <c r="E9" s="28">
        <v>20</v>
      </c>
      <c r="F9" s="28">
        <v>22</v>
      </c>
      <c r="G9" s="21">
        <v>17</v>
      </c>
    </row>
  </sheetData>
  <mergeCells count="2">
    <mergeCell ref="A1:G1"/>
    <mergeCell ref="A2:G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showGridLines="0" rightToLeft="1" topLeftCell="A2" zoomScaleNormal="100" workbookViewId="0">
      <selection activeCell="B15" sqref="B15:B20"/>
    </sheetView>
  </sheetViews>
  <sheetFormatPr defaultColWidth="8.6328125" defaultRowHeight="17" x14ac:dyDescent="0.6"/>
  <cols>
    <col min="1" max="2" width="36.6328125" style="1" customWidth="1"/>
    <col min="3" max="16384" width="8.6328125" style="1"/>
  </cols>
  <sheetData>
    <row r="1" spans="1:2" ht="27" x14ac:dyDescent="0.6">
      <c r="A1" s="23" t="s">
        <v>100</v>
      </c>
      <c r="B1" s="23"/>
    </row>
    <row r="2" spans="1:2" ht="79.5" customHeight="1" x14ac:dyDescent="0.6">
      <c r="A2" s="24" t="s">
        <v>101</v>
      </c>
      <c r="B2" s="24"/>
    </row>
    <row r="4" spans="1:2" ht="21" x14ac:dyDescent="0.6">
      <c r="A4" s="25" t="s">
        <v>102</v>
      </c>
      <c r="B4" s="25"/>
    </row>
    <row r="5" spans="1:2" ht="18.5" x14ac:dyDescent="0.6">
      <c r="A5" s="3" t="s">
        <v>56</v>
      </c>
      <c r="B5" s="3" t="s">
        <v>103</v>
      </c>
    </row>
    <row r="6" spans="1:2" x14ac:dyDescent="0.6">
      <c r="A6" s="7">
        <v>507</v>
      </c>
      <c r="B6" s="16"/>
    </row>
    <row r="7" spans="1:2" x14ac:dyDescent="0.6">
      <c r="A7" s="7">
        <v>511</v>
      </c>
      <c r="B7" s="16"/>
    </row>
    <row r="8" spans="1:2" x14ac:dyDescent="0.6">
      <c r="A8" s="7">
        <v>502</v>
      </c>
      <c r="B8" s="16"/>
    </row>
    <row r="9" spans="1:2" x14ac:dyDescent="0.6">
      <c r="A9" s="7">
        <v>515</v>
      </c>
      <c r="B9" s="16"/>
    </row>
    <row r="10" spans="1:2" x14ac:dyDescent="0.6">
      <c r="A10" s="7">
        <v>505</v>
      </c>
      <c r="B10" s="16"/>
    </row>
    <row r="11" spans="1:2" x14ac:dyDescent="0.6">
      <c r="A11" s="7">
        <v>509</v>
      </c>
      <c r="B11" s="16"/>
    </row>
    <row r="13" spans="1:2" ht="21" x14ac:dyDescent="0.6">
      <c r="A13" s="25" t="s">
        <v>104</v>
      </c>
      <c r="B13" s="25"/>
    </row>
    <row r="14" spans="1:2" ht="18.5" x14ac:dyDescent="0.6">
      <c r="A14" s="3" t="s">
        <v>105</v>
      </c>
      <c r="B14" s="3" t="s">
        <v>106</v>
      </c>
    </row>
    <row r="15" spans="1:2" x14ac:dyDescent="0.6">
      <c r="A15" s="7" t="s">
        <v>91</v>
      </c>
      <c r="B15" s="16"/>
    </row>
    <row r="16" spans="1:2" x14ac:dyDescent="0.6">
      <c r="A16" s="7" t="s">
        <v>88</v>
      </c>
      <c r="B16" s="16"/>
    </row>
    <row r="17" spans="1:2" x14ac:dyDescent="0.6">
      <c r="A17" s="7" t="s">
        <v>93</v>
      </c>
      <c r="B17" s="16"/>
    </row>
    <row r="18" spans="1:2" x14ac:dyDescent="0.6">
      <c r="A18" s="7" t="s">
        <v>90</v>
      </c>
      <c r="B18" s="16"/>
    </row>
    <row r="19" spans="1:2" x14ac:dyDescent="0.6">
      <c r="A19" s="7" t="s">
        <v>92</v>
      </c>
      <c r="B19" s="16"/>
    </row>
    <row r="20" spans="1:2" x14ac:dyDescent="0.6">
      <c r="A20" s="7" t="s">
        <v>89</v>
      </c>
      <c r="B20" s="16"/>
    </row>
  </sheetData>
  <mergeCells count="4">
    <mergeCell ref="A1:B1"/>
    <mergeCell ref="A2:B2"/>
    <mergeCell ref="A4:B4"/>
    <mergeCell ref="A13:B1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rightToLeft="1" zoomScaleNormal="100" workbookViewId="0">
      <selection activeCell="B6" sqref="B6:B11"/>
    </sheetView>
  </sheetViews>
  <sheetFormatPr defaultColWidth="8.6328125" defaultRowHeight="17" x14ac:dyDescent="0.6"/>
  <cols>
    <col min="1" max="1" width="26.453125" style="1" customWidth="1"/>
    <col min="2" max="2" width="49.90625" style="1" customWidth="1"/>
    <col min="3" max="16384" width="8.6328125" style="1"/>
  </cols>
  <sheetData>
    <row r="1" spans="1:10" ht="27" x14ac:dyDescent="0.6">
      <c r="A1" s="23" t="s">
        <v>107</v>
      </c>
      <c r="B1" s="23"/>
    </row>
    <row r="2" spans="1:10" ht="66" customHeight="1" x14ac:dyDescent="0.6">
      <c r="A2" s="27" t="s">
        <v>108</v>
      </c>
      <c r="B2" s="27"/>
    </row>
    <row r="4" spans="1:10" ht="21" x14ac:dyDescent="0.6">
      <c r="A4" s="32" t="s">
        <v>109</v>
      </c>
      <c r="B4" s="32"/>
      <c r="I4" s="33"/>
      <c r="J4" s="33"/>
    </row>
    <row r="5" spans="1:10" ht="18.5" x14ac:dyDescent="0.6">
      <c r="A5" s="3" t="s">
        <v>110</v>
      </c>
      <c r="B5" s="3" t="s">
        <v>111</v>
      </c>
      <c r="I5" s="33"/>
      <c r="J5" s="33"/>
    </row>
    <row r="6" spans="1:10" x14ac:dyDescent="0.6">
      <c r="A6" s="7">
        <v>3</v>
      </c>
      <c r="B6" s="17"/>
      <c r="I6" s="33"/>
      <c r="J6" s="33"/>
    </row>
    <row r="7" spans="1:10" x14ac:dyDescent="0.6">
      <c r="A7" s="7">
        <v>7</v>
      </c>
      <c r="B7" s="17"/>
    </row>
    <row r="8" spans="1:10" x14ac:dyDescent="0.6">
      <c r="A8" s="7">
        <v>1</v>
      </c>
      <c r="B8" s="17"/>
    </row>
    <row r="9" spans="1:10" x14ac:dyDescent="0.6">
      <c r="A9" s="7">
        <v>12</v>
      </c>
      <c r="B9" s="17"/>
    </row>
    <row r="10" spans="1:10" x14ac:dyDescent="0.6">
      <c r="A10" s="7">
        <v>9</v>
      </c>
      <c r="B10" s="17"/>
    </row>
    <row r="11" spans="1:10" x14ac:dyDescent="0.6">
      <c r="A11" s="7">
        <v>15</v>
      </c>
      <c r="B11" s="17"/>
    </row>
    <row r="13" spans="1:10" ht="21" x14ac:dyDescent="0.6">
      <c r="A13" s="32" t="s">
        <v>112</v>
      </c>
      <c r="B13" s="32"/>
    </row>
    <row r="14" spans="1:10" ht="18.5" x14ac:dyDescent="0.6">
      <c r="A14" s="3" t="s">
        <v>113</v>
      </c>
      <c r="B14" s="3" t="s">
        <v>114</v>
      </c>
    </row>
    <row r="15" spans="1:10" x14ac:dyDescent="0.6">
      <c r="A15" s="11" t="s">
        <v>115</v>
      </c>
      <c r="B15" s="16"/>
    </row>
    <row r="16" spans="1:10" x14ac:dyDescent="0.6">
      <c r="A16" s="11" t="s">
        <v>116</v>
      </c>
      <c r="B16" s="16"/>
    </row>
    <row r="17" spans="1:2" x14ac:dyDescent="0.6">
      <c r="A17" s="11" t="s">
        <v>117</v>
      </c>
      <c r="B17" s="16"/>
    </row>
    <row r="18" spans="1:2" x14ac:dyDescent="0.6">
      <c r="A18" s="11" t="s">
        <v>118</v>
      </c>
      <c r="B18" s="16"/>
    </row>
    <row r="19" spans="1:2" x14ac:dyDescent="0.6">
      <c r="A19" s="11" t="s">
        <v>119</v>
      </c>
      <c r="B19" s="16"/>
    </row>
  </sheetData>
  <mergeCells count="4">
    <mergeCell ref="A1:B1"/>
    <mergeCell ref="A2:B2"/>
    <mergeCell ref="A4:B4"/>
    <mergeCell ref="A13:B13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showGridLines="0" rightToLeft="1" zoomScaleNormal="100" workbookViewId="0">
      <selection activeCell="D6" sqref="D6"/>
    </sheetView>
  </sheetViews>
  <sheetFormatPr defaultColWidth="8.6328125" defaultRowHeight="17" x14ac:dyDescent="0.6"/>
  <cols>
    <col min="1" max="1" width="9.6328125" style="1" bestFit="1" customWidth="1"/>
    <col min="2" max="2" width="3.6328125" style="1" bestFit="1" customWidth="1"/>
    <col min="3" max="3" width="5.26953125" style="1" bestFit="1" customWidth="1"/>
    <col min="4" max="4" width="37" style="1" customWidth="1"/>
    <col min="5" max="16384" width="8.6328125" style="1"/>
  </cols>
  <sheetData>
    <row r="1" spans="1:4" ht="27" x14ac:dyDescent="0.6">
      <c r="A1" s="23" t="s">
        <v>120</v>
      </c>
      <c r="B1" s="23"/>
      <c r="C1" s="23"/>
      <c r="D1" s="23"/>
    </row>
    <row r="2" spans="1:4" ht="77.5" customHeight="1" x14ac:dyDescent="0.6">
      <c r="A2" s="24" t="s">
        <v>121</v>
      </c>
      <c r="B2" s="24"/>
      <c r="C2" s="24"/>
      <c r="D2" s="24"/>
    </row>
    <row r="4" spans="1:4" ht="46" customHeight="1" x14ac:dyDescent="0.6">
      <c r="A4" s="32" t="s">
        <v>122</v>
      </c>
      <c r="B4" s="32"/>
      <c r="C4" s="32"/>
      <c r="D4" s="32"/>
    </row>
    <row r="5" spans="1:4" ht="18.5" x14ac:dyDescent="0.6">
      <c r="A5" s="3" t="s">
        <v>56</v>
      </c>
      <c r="B5" s="3" t="s">
        <v>57</v>
      </c>
      <c r="C5" s="3" t="s">
        <v>58</v>
      </c>
      <c r="D5" s="3" t="s">
        <v>123</v>
      </c>
    </row>
    <row r="6" spans="1:4" x14ac:dyDescent="0.6">
      <c r="A6" s="7">
        <v>503</v>
      </c>
      <c r="B6" s="17"/>
      <c r="C6" s="16"/>
      <c r="D6" s="18"/>
    </row>
    <row r="7" spans="1:4" x14ac:dyDescent="0.6">
      <c r="A7" s="7">
        <v>508</v>
      </c>
      <c r="B7" s="17"/>
      <c r="C7" s="16"/>
      <c r="D7" s="18"/>
    </row>
    <row r="8" spans="1:4" x14ac:dyDescent="0.6">
      <c r="A8" s="7">
        <v>512</v>
      </c>
      <c r="B8" s="17"/>
      <c r="C8" s="16"/>
      <c r="D8" s="18"/>
    </row>
    <row r="9" spans="1:4" x14ac:dyDescent="0.6">
      <c r="A9" s="7">
        <v>506</v>
      </c>
      <c r="B9" s="17"/>
      <c r="C9" s="16"/>
      <c r="D9" s="18"/>
    </row>
    <row r="10" spans="1:4" x14ac:dyDescent="0.6">
      <c r="A10" s="7">
        <v>510</v>
      </c>
      <c r="B10" s="17"/>
      <c r="C10" s="16"/>
      <c r="D10" s="18"/>
    </row>
    <row r="11" spans="1:4" x14ac:dyDescent="0.6">
      <c r="A11" s="7">
        <v>514</v>
      </c>
      <c r="B11" s="17"/>
      <c r="C11" s="16"/>
      <c r="D11" s="18"/>
    </row>
  </sheetData>
  <mergeCells count="3">
    <mergeCell ref="A1:D1"/>
    <mergeCell ref="A2:D2"/>
    <mergeCell ref="A4:D4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showGridLines="0" rightToLeft="1" zoomScaleNormal="100" workbookViewId="0">
      <selection activeCell="C5" sqref="C5"/>
    </sheetView>
  </sheetViews>
  <sheetFormatPr defaultColWidth="8.6328125" defaultRowHeight="17" x14ac:dyDescent="0.6"/>
  <cols>
    <col min="1" max="1" width="7.90625" style="1" bestFit="1" customWidth="1"/>
    <col min="2" max="2" width="9.36328125" style="1" bestFit="1" customWidth="1"/>
    <col min="3" max="3" width="19.90625" style="1" bestFit="1" customWidth="1"/>
    <col min="4" max="16384" width="8.6328125" style="1"/>
  </cols>
  <sheetData>
    <row r="1" spans="1:3" ht="27" x14ac:dyDescent="0.6">
      <c r="A1" s="23" t="s">
        <v>124</v>
      </c>
      <c r="B1" s="23"/>
      <c r="C1" s="23"/>
    </row>
    <row r="2" spans="1:3" ht="109.5" customHeight="1" x14ac:dyDescent="0.6">
      <c r="A2" s="24" t="s">
        <v>125</v>
      </c>
      <c r="B2" s="24"/>
      <c r="C2" s="24"/>
    </row>
    <row r="4" spans="1:3" ht="18.5" x14ac:dyDescent="0.6">
      <c r="A4" s="3" t="s">
        <v>87</v>
      </c>
      <c r="B4" s="3" t="s">
        <v>126</v>
      </c>
      <c r="C4" s="3" t="s">
        <v>127</v>
      </c>
    </row>
    <row r="5" spans="1:3" x14ac:dyDescent="0.6">
      <c r="A5" s="7" t="s">
        <v>94</v>
      </c>
      <c r="B5" s="7" t="s">
        <v>91</v>
      </c>
      <c r="C5" s="16"/>
    </row>
    <row r="6" spans="1:3" x14ac:dyDescent="0.6">
      <c r="A6" s="7" t="s">
        <v>98</v>
      </c>
      <c r="B6" s="7" t="s">
        <v>93</v>
      </c>
      <c r="C6" s="16"/>
    </row>
    <row r="7" spans="1:3" x14ac:dyDescent="0.6">
      <c r="A7" s="7" t="s">
        <v>97</v>
      </c>
      <c r="B7" s="7" t="s">
        <v>90</v>
      </c>
      <c r="C7" s="16"/>
    </row>
    <row r="8" spans="1:3" x14ac:dyDescent="0.6">
      <c r="A8" s="7" t="s">
        <v>95</v>
      </c>
      <c r="B8" s="7" t="s">
        <v>92</v>
      </c>
      <c r="C8" s="16"/>
    </row>
    <row r="9" spans="1:3" x14ac:dyDescent="0.6">
      <c r="A9" s="7" t="s">
        <v>99</v>
      </c>
      <c r="B9" s="7" t="s">
        <v>88</v>
      </c>
      <c r="C9" s="16"/>
    </row>
    <row r="10" spans="1:3" x14ac:dyDescent="0.6">
      <c r="A10" s="7" t="s">
        <v>96</v>
      </c>
      <c r="B10" s="7" t="s">
        <v>89</v>
      </c>
      <c r="C10" s="16"/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showGridLines="0" rightToLeft="1" topLeftCell="A2" zoomScaleNormal="100" workbookViewId="0">
      <selection activeCell="B6" sqref="B6:B11"/>
    </sheetView>
  </sheetViews>
  <sheetFormatPr defaultColWidth="8.6328125" defaultRowHeight="17" x14ac:dyDescent="0.6"/>
  <cols>
    <col min="1" max="1" width="11.1796875" style="1" bestFit="1" customWidth="1"/>
    <col min="2" max="2" width="27.26953125" style="1" customWidth="1"/>
    <col min="3" max="16384" width="8.6328125" style="1"/>
  </cols>
  <sheetData>
    <row r="1" spans="1:2" ht="27" x14ac:dyDescent="0.6">
      <c r="A1" s="23" t="s">
        <v>128</v>
      </c>
      <c r="B1" s="23"/>
    </row>
    <row r="2" spans="1:2" ht="111" customHeight="1" x14ac:dyDescent="0.6">
      <c r="A2" s="27" t="s">
        <v>129</v>
      </c>
      <c r="B2" s="27"/>
    </row>
    <row r="4" spans="1:2" ht="78.5" customHeight="1" x14ac:dyDescent="0.6">
      <c r="A4" s="25" t="s">
        <v>130</v>
      </c>
      <c r="B4" s="25"/>
    </row>
    <row r="5" spans="1:2" ht="18.5" x14ac:dyDescent="0.6">
      <c r="A5" s="3" t="s">
        <v>111</v>
      </c>
      <c r="B5" s="3" t="s">
        <v>56</v>
      </c>
    </row>
    <row r="6" spans="1:2" x14ac:dyDescent="0.6">
      <c r="A6" s="13" t="s">
        <v>81</v>
      </c>
      <c r="B6" s="16"/>
    </row>
    <row r="7" spans="1:2" x14ac:dyDescent="0.6">
      <c r="A7" s="13" t="s">
        <v>76</v>
      </c>
      <c r="B7" s="16"/>
    </row>
    <row r="8" spans="1:2" x14ac:dyDescent="0.6">
      <c r="A8" s="13" t="s">
        <v>83</v>
      </c>
      <c r="B8" s="16"/>
    </row>
    <row r="9" spans="1:2" x14ac:dyDescent="0.6">
      <c r="A9" s="13" t="s">
        <v>79</v>
      </c>
      <c r="B9" s="16"/>
    </row>
    <row r="10" spans="1:2" x14ac:dyDescent="0.6">
      <c r="A10" s="13" t="s">
        <v>82</v>
      </c>
      <c r="B10" s="16"/>
    </row>
    <row r="11" spans="1:2" x14ac:dyDescent="0.6">
      <c r="A11" s="13" t="s">
        <v>77</v>
      </c>
      <c r="B11" s="16"/>
    </row>
  </sheetData>
  <mergeCells count="3">
    <mergeCell ref="A1:B1"/>
    <mergeCell ref="A2:B2"/>
    <mergeCell ref="A4:B4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2"/>
  <sheetViews>
    <sheetView showGridLines="0" rightToLeft="1" topLeftCell="A4" zoomScaleNormal="100" workbookViewId="0">
      <selection activeCell="B13" sqref="B13:B17"/>
    </sheetView>
  </sheetViews>
  <sheetFormatPr defaultColWidth="8.6328125" defaultRowHeight="17" x14ac:dyDescent="0.6"/>
  <cols>
    <col min="1" max="1" width="15.6328125" style="1" bestFit="1" customWidth="1"/>
    <col min="2" max="2" width="13.453125" style="1" bestFit="1" customWidth="1"/>
    <col min="3" max="4" width="4" style="1" customWidth="1"/>
    <col min="5" max="16384" width="8.6328125" style="1"/>
  </cols>
  <sheetData>
    <row r="1" spans="1:2" ht="27" x14ac:dyDescent="0.6">
      <c r="A1" s="23" t="s">
        <v>131</v>
      </c>
      <c r="B1" s="23"/>
    </row>
    <row r="2" spans="1:2" x14ac:dyDescent="0.6">
      <c r="A2" s="24" t="s">
        <v>132</v>
      </c>
      <c r="B2" s="24"/>
    </row>
    <row r="4" spans="1:2" ht="67.5" customHeight="1" x14ac:dyDescent="0.6">
      <c r="A4" s="32" t="s">
        <v>133</v>
      </c>
      <c r="B4" s="32"/>
    </row>
    <row r="5" spans="1:2" ht="18.5" x14ac:dyDescent="0.6">
      <c r="A5" s="3" t="s">
        <v>134</v>
      </c>
      <c r="B5" s="3" t="s">
        <v>135</v>
      </c>
    </row>
    <row r="6" spans="1:2" x14ac:dyDescent="0.6">
      <c r="A6" s="14">
        <v>0</v>
      </c>
      <c r="B6" s="19">
        <v>0.02</v>
      </c>
    </row>
    <row r="7" spans="1:2" x14ac:dyDescent="0.6">
      <c r="A7" s="14">
        <v>10000000</v>
      </c>
      <c r="B7" s="19">
        <v>0.04</v>
      </c>
    </row>
    <row r="8" spans="1:2" x14ac:dyDescent="0.6">
      <c r="A8" s="14">
        <v>30000000</v>
      </c>
      <c r="B8" s="19">
        <v>0.06</v>
      </c>
    </row>
    <row r="9" spans="1:2" x14ac:dyDescent="0.6">
      <c r="A9" s="14">
        <v>60000000</v>
      </c>
      <c r="B9" s="19">
        <v>0.08</v>
      </c>
    </row>
    <row r="10" spans="1:2" x14ac:dyDescent="0.6">
      <c r="A10" s="14">
        <v>100000000</v>
      </c>
      <c r="B10" s="19">
        <v>0.1</v>
      </c>
    </row>
    <row r="12" spans="1:2" ht="18.5" x14ac:dyDescent="0.6">
      <c r="A12" s="3" t="s">
        <v>136</v>
      </c>
      <c r="B12" s="3" t="s">
        <v>135</v>
      </c>
    </row>
    <row r="13" spans="1:2" x14ac:dyDescent="0.6">
      <c r="A13" s="14">
        <v>25000000</v>
      </c>
      <c r="B13" s="35"/>
    </row>
    <row r="14" spans="1:2" x14ac:dyDescent="0.6">
      <c r="A14" s="14">
        <v>72000000</v>
      </c>
      <c r="B14" s="35"/>
    </row>
    <row r="15" spans="1:2" x14ac:dyDescent="0.6">
      <c r="A15" s="14">
        <v>8500000</v>
      </c>
      <c r="B15" s="35"/>
    </row>
    <row r="16" spans="1:2" x14ac:dyDescent="0.6">
      <c r="A16" s="14">
        <v>105000000</v>
      </c>
      <c r="B16" s="35"/>
    </row>
    <row r="17" spans="1:2" x14ac:dyDescent="0.6">
      <c r="A17" s="14">
        <v>41000000</v>
      </c>
      <c r="B17" s="35"/>
    </row>
    <row r="19" spans="1:2" ht="21" x14ac:dyDescent="0.6">
      <c r="A19" s="25" t="s">
        <v>137</v>
      </c>
      <c r="B19" s="25"/>
    </row>
    <row r="20" spans="1:2" ht="18.5" x14ac:dyDescent="0.6">
      <c r="A20" s="3" t="s">
        <v>138</v>
      </c>
      <c r="B20" s="3" t="s">
        <v>139</v>
      </c>
    </row>
    <row r="21" spans="1:2" x14ac:dyDescent="0.6">
      <c r="A21" s="7">
        <v>100</v>
      </c>
      <c r="B21" s="19">
        <v>0.2</v>
      </c>
    </row>
    <row r="22" spans="1:2" x14ac:dyDescent="0.6">
      <c r="A22" s="7">
        <v>50</v>
      </c>
      <c r="B22" s="19">
        <v>0.15</v>
      </c>
    </row>
    <row r="23" spans="1:2" x14ac:dyDescent="0.6">
      <c r="A23" s="7">
        <v>20</v>
      </c>
      <c r="B23" s="19">
        <v>0.1</v>
      </c>
    </row>
    <row r="24" spans="1:2" x14ac:dyDescent="0.6">
      <c r="A24" s="7">
        <v>10</v>
      </c>
      <c r="B24" s="19">
        <v>0.05</v>
      </c>
    </row>
    <row r="25" spans="1:2" x14ac:dyDescent="0.6">
      <c r="A25" s="7">
        <v>1</v>
      </c>
      <c r="B25" s="19">
        <v>0</v>
      </c>
    </row>
    <row r="27" spans="1:2" ht="18.5" x14ac:dyDescent="0.6">
      <c r="A27" s="3" t="s">
        <v>140</v>
      </c>
      <c r="B27" s="3" t="s">
        <v>139</v>
      </c>
    </row>
    <row r="28" spans="1:2" x14ac:dyDescent="0.6">
      <c r="A28" s="7">
        <v>35</v>
      </c>
      <c r="B28" s="34"/>
    </row>
    <row r="29" spans="1:2" x14ac:dyDescent="0.6">
      <c r="A29" s="7">
        <v>8</v>
      </c>
      <c r="B29" s="20"/>
    </row>
    <row r="30" spans="1:2" x14ac:dyDescent="0.6">
      <c r="A30" s="7">
        <v>65</v>
      </c>
      <c r="B30" s="20"/>
    </row>
    <row r="31" spans="1:2" x14ac:dyDescent="0.6">
      <c r="A31" s="7">
        <v>15</v>
      </c>
      <c r="B31" s="20"/>
    </row>
    <row r="32" spans="1:2" x14ac:dyDescent="0.6">
      <c r="A32" s="7">
        <v>95</v>
      </c>
      <c r="B32" s="20"/>
    </row>
  </sheetData>
  <mergeCells count="4">
    <mergeCell ref="A1:B1"/>
    <mergeCell ref="A2:B2"/>
    <mergeCell ref="A4:B4"/>
    <mergeCell ref="A19:B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showGridLines="0" rightToLeft="1" zoomScaleNormal="100" workbookViewId="0">
      <selection activeCell="A19" sqref="A19:B19"/>
    </sheetView>
  </sheetViews>
  <sheetFormatPr defaultColWidth="8.6328125" defaultRowHeight="17" x14ac:dyDescent="0.6"/>
  <cols>
    <col min="1" max="1" width="9.6328125" style="1" bestFit="1" customWidth="1"/>
    <col min="2" max="2" width="16.36328125" style="1" bestFit="1" customWidth="1"/>
    <col min="3" max="3" width="5.81640625" style="1" bestFit="1" customWidth="1"/>
    <col min="4" max="16384" width="8.6328125" style="1"/>
  </cols>
  <sheetData>
    <row r="1" spans="1:3" ht="27" x14ac:dyDescent="0.6">
      <c r="A1" s="23" t="s">
        <v>141</v>
      </c>
      <c r="B1" s="23"/>
      <c r="C1" s="23"/>
    </row>
    <row r="2" spans="1:3" ht="107" customHeight="1" x14ac:dyDescent="0.6">
      <c r="A2" s="24" t="s">
        <v>142</v>
      </c>
      <c r="B2" s="24"/>
      <c r="C2" s="24"/>
    </row>
    <row r="4" spans="1:3" ht="18.5" x14ac:dyDescent="0.6">
      <c r="A4" s="3" t="s">
        <v>56</v>
      </c>
      <c r="B4" s="3" t="s">
        <v>143</v>
      </c>
      <c r="C4" s="3" t="s">
        <v>114</v>
      </c>
    </row>
    <row r="5" spans="1:3" x14ac:dyDescent="0.6">
      <c r="A5" s="7">
        <v>504</v>
      </c>
      <c r="B5" s="7" t="s">
        <v>59</v>
      </c>
      <c r="C5" s="16"/>
    </row>
    <row r="6" spans="1:3" x14ac:dyDescent="0.6">
      <c r="A6" s="7">
        <v>509</v>
      </c>
      <c r="B6" s="7" t="s">
        <v>60</v>
      </c>
      <c r="C6" s="16"/>
    </row>
    <row r="7" spans="1:3" x14ac:dyDescent="0.6">
      <c r="A7" s="7">
        <v>513</v>
      </c>
      <c r="B7" s="7" t="s">
        <v>61</v>
      </c>
      <c r="C7" s="16"/>
    </row>
    <row r="8" spans="1:3" x14ac:dyDescent="0.6">
      <c r="A8" s="7">
        <v>501</v>
      </c>
      <c r="B8" s="7" t="s">
        <v>58</v>
      </c>
      <c r="C8" s="16"/>
    </row>
    <row r="9" spans="1:3" x14ac:dyDescent="0.6">
      <c r="A9" s="7">
        <v>515</v>
      </c>
      <c r="B9" s="7" t="s">
        <v>57</v>
      </c>
      <c r="C9" s="16"/>
    </row>
    <row r="10" spans="1:3" x14ac:dyDescent="0.6">
      <c r="A10" s="7">
        <v>507</v>
      </c>
      <c r="B10" s="7" t="s">
        <v>59</v>
      </c>
      <c r="C10" s="16"/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1"/>
  <sheetViews>
    <sheetView showGridLines="0" rightToLeft="1" zoomScaleNormal="100" workbookViewId="0">
      <selection activeCell="F6" sqref="D6:F11"/>
    </sheetView>
  </sheetViews>
  <sheetFormatPr defaultColWidth="8.6328125" defaultRowHeight="17" x14ac:dyDescent="0.6"/>
  <cols>
    <col min="1" max="1" width="13.453125" style="1" bestFit="1" customWidth="1"/>
    <col min="2" max="2" width="8.453125" style="1" bestFit="1" customWidth="1"/>
    <col min="3" max="3" width="9.6328125" style="1" bestFit="1" customWidth="1"/>
    <col min="4" max="4" width="36.08984375" style="1" customWidth="1"/>
    <col min="5" max="16384" width="8.6328125" style="1"/>
  </cols>
  <sheetData>
    <row r="1" spans="1:3" ht="27" x14ac:dyDescent="0.6">
      <c r="A1" s="23" t="s">
        <v>144</v>
      </c>
      <c r="B1" s="23"/>
      <c r="C1" s="23"/>
    </row>
    <row r="2" spans="1:3" ht="149" customHeight="1" x14ac:dyDescent="0.6">
      <c r="A2" s="27" t="s">
        <v>145</v>
      </c>
      <c r="B2" s="27"/>
      <c r="C2" s="27"/>
    </row>
    <row r="5" spans="1:3" ht="18.5" x14ac:dyDescent="0.6">
      <c r="A5" s="3" t="s">
        <v>58</v>
      </c>
      <c r="B5" s="3" t="s">
        <v>59</v>
      </c>
      <c r="C5" s="3" t="s">
        <v>123</v>
      </c>
    </row>
    <row r="6" spans="1:3" x14ac:dyDescent="0.6">
      <c r="A6" s="7" t="s">
        <v>63</v>
      </c>
      <c r="B6" s="7" t="s">
        <v>72</v>
      </c>
      <c r="C6" s="18"/>
    </row>
    <row r="7" spans="1:3" x14ac:dyDescent="0.6">
      <c r="A7" s="7" t="s">
        <v>69</v>
      </c>
      <c r="B7" s="7" t="s">
        <v>67</v>
      </c>
      <c r="C7" s="18"/>
    </row>
    <row r="8" spans="1:3" x14ac:dyDescent="0.6">
      <c r="A8" s="7" t="s">
        <v>66</v>
      </c>
      <c r="B8" s="7" t="s">
        <v>72</v>
      </c>
      <c r="C8" s="18"/>
    </row>
    <row r="9" spans="1:3" x14ac:dyDescent="0.6">
      <c r="A9" s="7" t="s">
        <v>74</v>
      </c>
      <c r="B9" s="7" t="s">
        <v>72</v>
      </c>
      <c r="C9" s="18"/>
    </row>
    <row r="10" spans="1:3" x14ac:dyDescent="0.6">
      <c r="A10" s="7" t="s">
        <v>71</v>
      </c>
      <c r="B10" s="7" t="s">
        <v>67</v>
      </c>
      <c r="C10" s="18"/>
    </row>
    <row r="11" spans="1:3" x14ac:dyDescent="0.6">
      <c r="A11" s="7" t="s">
        <v>69</v>
      </c>
      <c r="B11" s="7" t="s">
        <v>64</v>
      </c>
      <c r="C11" s="18"/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0"/>
  <sheetViews>
    <sheetView showGridLines="0" rightToLeft="1" zoomScaleNormal="100" workbookViewId="0">
      <selection activeCell="B5" sqref="B5:B10"/>
    </sheetView>
  </sheetViews>
  <sheetFormatPr defaultColWidth="8.6328125" defaultRowHeight="17" x14ac:dyDescent="0.6"/>
  <cols>
    <col min="1" max="1" width="9.6328125" style="1" bestFit="1" customWidth="1"/>
    <col min="2" max="2" width="13.81640625" style="1" bestFit="1" customWidth="1"/>
    <col min="3" max="16384" width="8.6328125" style="1"/>
  </cols>
  <sheetData>
    <row r="1" spans="1:2" ht="27" x14ac:dyDescent="0.6">
      <c r="A1" s="23" t="s">
        <v>146</v>
      </c>
      <c r="B1" s="23"/>
    </row>
    <row r="2" spans="1:2" ht="133" customHeight="1" x14ac:dyDescent="0.6">
      <c r="A2" s="24" t="s">
        <v>147</v>
      </c>
      <c r="B2" s="24"/>
    </row>
    <row r="4" spans="1:2" ht="18.5" x14ac:dyDescent="0.6">
      <c r="A4" s="3" t="s">
        <v>56</v>
      </c>
      <c r="B4" s="3" t="s">
        <v>111</v>
      </c>
    </row>
    <row r="5" spans="1:2" x14ac:dyDescent="0.6">
      <c r="A5" s="7">
        <v>503</v>
      </c>
      <c r="B5" s="36"/>
    </row>
    <row r="6" spans="1:2" x14ac:dyDescent="0.6">
      <c r="A6" s="7">
        <v>999</v>
      </c>
      <c r="B6" s="36"/>
    </row>
    <row r="7" spans="1:2" x14ac:dyDescent="0.6">
      <c r="A7" s="7">
        <v>510</v>
      </c>
      <c r="B7" s="36"/>
    </row>
    <row r="8" spans="1:2" x14ac:dyDescent="0.6">
      <c r="A8" s="7">
        <v>888</v>
      </c>
      <c r="B8" s="36"/>
    </row>
    <row r="9" spans="1:2" x14ac:dyDescent="0.6">
      <c r="A9" s="7">
        <v>514</v>
      </c>
      <c r="B9" s="36"/>
    </row>
    <row r="10" spans="1:2" x14ac:dyDescent="0.6">
      <c r="A10" s="7">
        <v>120</v>
      </c>
      <c r="B10" s="36"/>
    </row>
  </sheetData>
  <mergeCells count="2">
    <mergeCell ref="A1:B1"/>
    <mergeCell ref="A2:B2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"/>
  <sheetViews>
    <sheetView showGridLines="0" rightToLeft="1" topLeftCell="A2" zoomScaleNormal="100" workbookViewId="0">
      <selection activeCell="B15" sqref="B15"/>
    </sheetView>
  </sheetViews>
  <sheetFormatPr defaultColWidth="8.6328125" defaultRowHeight="17" x14ac:dyDescent="0.6"/>
  <cols>
    <col min="1" max="1" width="9.6328125" style="1" bestFit="1" customWidth="1"/>
    <col min="2" max="2" width="16.36328125" style="1" bestFit="1" customWidth="1"/>
    <col min="3" max="3" width="6.36328125" style="1" bestFit="1" customWidth="1"/>
    <col min="4" max="16384" width="8.6328125" style="1"/>
  </cols>
  <sheetData>
    <row r="1" spans="1:3" ht="27" x14ac:dyDescent="0.6">
      <c r="A1" s="23" t="s">
        <v>148</v>
      </c>
      <c r="B1" s="23"/>
      <c r="C1" s="23"/>
    </row>
    <row r="2" spans="1:3" ht="78" customHeight="1" x14ac:dyDescent="0.6">
      <c r="A2" s="24" t="s">
        <v>149</v>
      </c>
      <c r="B2" s="24"/>
      <c r="C2" s="24"/>
    </row>
    <row r="5" spans="1:3" ht="21" x14ac:dyDescent="0.6">
      <c r="A5" s="25" t="s">
        <v>150</v>
      </c>
      <c r="B5" s="25"/>
      <c r="C5" s="25"/>
    </row>
    <row r="6" spans="1:3" ht="18.5" x14ac:dyDescent="0.6">
      <c r="A6" s="3" t="s">
        <v>56</v>
      </c>
      <c r="B6" s="3" t="s">
        <v>143</v>
      </c>
      <c r="C6" s="3" t="s">
        <v>114</v>
      </c>
    </row>
    <row r="7" spans="1:3" x14ac:dyDescent="0.6">
      <c r="A7" s="7">
        <v>506</v>
      </c>
      <c r="B7" s="7" t="s">
        <v>60</v>
      </c>
      <c r="C7" s="16"/>
    </row>
    <row r="8" spans="1:3" x14ac:dyDescent="0.6">
      <c r="A8" s="7">
        <v>999</v>
      </c>
      <c r="B8" s="7" t="s">
        <v>59</v>
      </c>
      <c r="C8" s="16"/>
    </row>
    <row r="9" spans="1:3" x14ac:dyDescent="0.6">
      <c r="A9" s="7">
        <v>511</v>
      </c>
      <c r="B9" s="7" t="s">
        <v>58</v>
      </c>
      <c r="C9" s="16"/>
    </row>
    <row r="10" spans="1:3" x14ac:dyDescent="0.6">
      <c r="A10" s="7">
        <v>777</v>
      </c>
      <c r="B10" s="7" t="s">
        <v>61</v>
      </c>
      <c r="C10" s="16"/>
    </row>
    <row r="12" spans="1:3" ht="21" x14ac:dyDescent="0.6">
      <c r="A12" s="25" t="s">
        <v>151</v>
      </c>
      <c r="B12" s="25"/>
      <c r="C12" s="25"/>
    </row>
    <row r="13" spans="1:3" ht="18.5" x14ac:dyDescent="0.6">
      <c r="A13" s="3" t="s">
        <v>87</v>
      </c>
      <c r="B13" s="3" t="s">
        <v>126</v>
      </c>
      <c r="C13" s="3" t="s">
        <v>63</v>
      </c>
    </row>
    <row r="14" spans="1:3" x14ac:dyDescent="0.6">
      <c r="A14" s="7" t="s">
        <v>94</v>
      </c>
      <c r="B14" s="7" t="s">
        <v>92</v>
      </c>
      <c r="C14" s="16"/>
    </row>
    <row r="15" spans="1:3" x14ac:dyDescent="0.6">
      <c r="A15" s="7" t="s">
        <v>152</v>
      </c>
      <c r="B15" s="7" t="s">
        <v>91</v>
      </c>
      <c r="C15" s="16"/>
    </row>
    <row r="16" spans="1:3" x14ac:dyDescent="0.6">
      <c r="A16" s="7" t="s">
        <v>98</v>
      </c>
      <c r="B16" s="7" t="s">
        <v>153</v>
      </c>
      <c r="C16" s="16"/>
    </row>
    <row r="17" spans="1:3" x14ac:dyDescent="0.6">
      <c r="A17" s="7" t="s">
        <v>97</v>
      </c>
      <c r="B17" s="7" t="s">
        <v>90</v>
      </c>
      <c r="C17" s="16"/>
    </row>
  </sheetData>
  <mergeCells count="4">
    <mergeCell ref="A1:C1"/>
    <mergeCell ref="A2:C2"/>
    <mergeCell ref="A5:C5"/>
    <mergeCell ref="A12:C12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00000"/>
  </sheetPr>
  <dimension ref="A1:F120"/>
  <sheetViews>
    <sheetView showGridLines="0" rightToLeft="1" topLeftCell="A60" zoomScaleNormal="100" workbookViewId="0">
      <selection activeCell="B5" sqref="B5"/>
    </sheetView>
  </sheetViews>
  <sheetFormatPr defaultColWidth="8.6328125" defaultRowHeight="17" x14ac:dyDescent="0.6"/>
  <cols>
    <col min="1" max="1" width="14" style="1" bestFit="1" customWidth="1"/>
    <col min="2" max="2" width="16.36328125" style="1" bestFit="1" customWidth="1"/>
    <col min="3" max="3" width="30.54296875" style="1" bestFit="1" customWidth="1"/>
    <col min="4" max="4" width="19.90625" style="1" bestFit="1" customWidth="1"/>
    <col min="5" max="5" width="16.6328125" style="1" bestFit="1" customWidth="1"/>
    <col min="6" max="6" width="46" style="1" customWidth="1"/>
    <col min="7" max="16384" width="8.6328125" style="1"/>
  </cols>
  <sheetData>
    <row r="1" spans="1:6" ht="27" x14ac:dyDescent="0.6">
      <c r="A1" s="23" t="s">
        <v>154</v>
      </c>
      <c r="B1" s="23"/>
      <c r="C1" s="23"/>
      <c r="D1" s="23"/>
      <c r="E1" s="23"/>
      <c r="F1" s="23"/>
    </row>
    <row r="3" spans="1:6" ht="21" x14ac:dyDescent="0.6">
      <c r="A3" s="25" t="s">
        <v>155</v>
      </c>
      <c r="B3" s="25"/>
      <c r="C3" s="25"/>
    </row>
    <row r="4" spans="1:6" ht="18.5" x14ac:dyDescent="0.6">
      <c r="A4" s="3" t="s">
        <v>56</v>
      </c>
      <c r="B4" s="3" t="s">
        <v>156</v>
      </c>
      <c r="C4" s="3" t="s">
        <v>157</v>
      </c>
    </row>
    <row r="5" spans="1:6" x14ac:dyDescent="0.6">
      <c r="A5" s="7">
        <v>507</v>
      </c>
      <c r="B5" s="8">
        <f>MATCH(A5,داده_کارمندان!$A$4:$A$18,0)</f>
        <v>7</v>
      </c>
      <c r="C5" s="9" t="s">
        <v>158</v>
      </c>
    </row>
    <row r="6" spans="1:6" x14ac:dyDescent="0.6">
      <c r="A6" s="7">
        <v>511</v>
      </c>
      <c r="B6" s="8">
        <f>MATCH(A6,داده_کارمندان!$A$4:$A$18,0)</f>
        <v>11</v>
      </c>
    </row>
    <row r="7" spans="1:6" x14ac:dyDescent="0.6">
      <c r="A7" s="7">
        <v>502</v>
      </c>
      <c r="B7" s="8">
        <f>MATCH(A7,داده_کارمندان!$A$4:$A$18,0)</f>
        <v>2</v>
      </c>
    </row>
    <row r="8" spans="1:6" x14ac:dyDescent="0.6">
      <c r="A8" s="7">
        <v>515</v>
      </c>
      <c r="B8" s="8">
        <f>MATCH(A8,داده_کارمندان!$A$4:$A$18,0)</f>
        <v>15</v>
      </c>
    </row>
    <row r="9" spans="1:6" x14ac:dyDescent="0.6">
      <c r="A9" s="7">
        <v>505</v>
      </c>
      <c r="B9" s="8">
        <f>MATCH(A9,داده_کارمندان!$A$4:$A$18,0)</f>
        <v>5</v>
      </c>
    </row>
    <row r="10" spans="1:6" x14ac:dyDescent="0.6">
      <c r="A10" s="7">
        <v>509</v>
      </c>
      <c r="B10" s="8">
        <f>MATCH(A10,داده_کارمندان!$A$4:$A$18,0)</f>
        <v>9</v>
      </c>
    </row>
    <row r="12" spans="1:6" ht="21" x14ac:dyDescent="0.6">
      <c r="A12" s="25" t="s">
        <v>159</v>
      </c>
      <c r="B12" s="25"/>
      <c r="C12" s="25"/>
    </row>
    <row r="13" spans="1:6" ht="18.5" x14ac:dyDescent="0.6">
      <c r="A13" s="3" t="s">
        <v>105</v>
      </c>
      <c r="B13" s="3" t="s">
        <v>156</v>
      </c>
      <c r="C13" s="3" t="s">
        <v>157</v>
      </c>
    </row>
    <row r="14" spans="1:6" x14ac:dyDescent="0.6">
      <c r="A14" s="7" t="s">
        <v>91</v>
      </c>
      <c r="B14" s="8">
        <f>MATCH(A14,داده_فروش_ماهانه!$B$3:$G$3,0)</f>
        <v>4</v>
      </c>
      <c r="C14" s="22" t="s">
        <v>160</v>
      </c>
    </row>
    <row r="15" spans="1:6" x14ac:dyDescent="0.6">
      <c r="A15" s="7" t="s">
        <v>88</v>
      </c>
      <c r="B15" s="8">
        <f>MATCH(A15,داده_فروش_ماهانه!$B$3:$G$3,0)</f>
        <v>1</v>
      </c>
    </row>
    <row r="16" spans="1:6" x14ac:dyDescent="0.6">
      <c r="A16" s="7" t="s">
        <v>93</v>
      </c>
      <c r="B16" s="8">
        <f>MATCH(A16,داده_فروش_ماهانه!$B$3:$G$3,0)</f>
        <v>6</v>
      </c>
    </row>
    <row r="17" spans="1:3" x14ac:dyDescent="0.6">
      <c r="A17" s="7" t="s">
        <v>90</v>
      </c>
      <c r="B17" s="8">
        <f>MATCH(A17,داده_فروش_ماهانه!$B$3:$G$3,0)</f>
        <v>3</v>
      </c>
    </row>
    <row r="18" spans="1:3" x14ac:dyDescent="0.6">
      <c r="A18" s="7" t="s">
        <v>92</v>
      </c>
      <c r="B18" s="8">
        <f>MATCH(A18,داده_فروش_ماهانه!$B$3:$G$3,0)</f>
        <v>5</v>
      </c>
    </row>
    <row r="19" spans="1:3" x14ac:dyDescent="0.6">
      <c r="A19" s="7" t="s">
        <v>89</v>
      </c>
      <c r="B19" s="8">
        <f>MATCH(A19,داده_فروش_ماهانه!$B$3:$G$3,0)</f>
        <v>2</v>
      </c>
    </row>
    <row r="21" spans="1:3" ht="21" x14ac:dyDescent="0.6">
      <c r="A21" s="25" t="s">
        <v>161</v>
      </c>
      <c r="B21" s="25"/>
      <c r="C21" s="25"/>
    </row>
    <row r="22" spans="1:3" ht="18.5" x14ac:dyDescent="0.6">
      <c r="A22" s="3" t="s">
        <v>162</v>
      </c>
      <c r="B22" s="3" t="s">
        <v>111</v>
      </c>
      <c r="C22" s="3" t="s">
        <v>157</v>
      </c>
    </row>
    <row r="23" spans="1:3" x14ac:dyDescent="0.6">
      <c r="A23" s="7">
        <v>3</v>
      </c>
      <c r="B23" s="10" t="str">
        <f>INDEX(داده_کارمندان!$B$4:$B$18,A23)</f>
        <v>پویان اکبری</v>
      </c>
      <c r="C23" s="9" t="s">
        <v>163</v>
      </c>
    </row>
    <row r="24" spans="1:3" x14ac:dyDescent="0.6">
      <c r="A24" s="7">
        <v>7</v>
      </c>
      <c r="B24" s="10" t="str">
        <f>INDEX(داده_کارمندان!$B$4:$B$18,A24)</f>
        <v>چکاد رستمی</v>
      </c>
    </row>
    <row r="25" spans="1:3" x14ac:dyDescent="0.6">
      <c r="A25" s="7">
        <v>1</v>
      </c>
      <c r="B25" s="10" t="str">
        <f>INDEX(داده_کارمندان!$B$4:$B$18,A25)</f>
        <v>آرمان کیا</v>
      </c>
    </row>
    <row r="26" spans="1:3" x14ac:dyDescent="0.6">
      <c r="A26" s="7">
        <v>12</v>
      </c>
      <c r="B26" s="10" t="str">
        <f>INDEX(داده_کارمندان!$B$4:$B$18,A26)</f>
        <v>رزا کیانفر</v>
      </c>
    </row>
    <row r="27" spans="1:3" x14ac:dyDescent="0.6">
      <c r="A27" s="7">
        <v>9</v>
      </c>
      <c r="B27" s="10" t="str">
        <f>INDEX(داده_کارمندان!$B$4:$B$18,A27)</f>
        <v>خشایار فرزین</v>
      </c>
    </row>
    <row r="28" spans="1:3" x14ac:dyDescent="0.6">
      <c r="A28" s="7">
        <v>15</v>
      </c>
      <c r="B28" s="10" t="str">
        <f>INDEX(داده_کارمندان!$B$4:$B$18,A28)</f>
        <v>شروین ماهرو</v>
      </c>
    </row>
    <row r="30" spans="1:3" ht="21" x14ac:dyDescent="0.6">
      <c r="A30" s="25" t="s">
        <v>164</v>
      </c>
      <c r="B30" s="25"/>
      <c r="C30" s="25"/>
    </row>
    <row r="31" spans="1:3" ht="18.5" x14ac:dyDescent="0.6">
      <c r="A31" s="3" t="s">
        <v>113</v>
      </c>
      <c r="B31" s="3" t="s">
        <v>114</v>
      </c>
      <c r="C31" s="3" t="s">
        <v>157</v>
      </c>
    </row>
    <row r="32" spans="1:3" x14ac:dyDescent="0.6">
      <c r="A32" s="11" t="s">
        <v>115</v>
      </c>
      <c r="B32" s="8" t="str">
        <f>INDEX(داده_کارمندان!$A$4:$F$18,4,3)</f>
        <v>منابع انسانی</v>
      </c>
      <c r="C32" s="9" t="s">
        <v>165</v>
      </c>
    </row>
    <row r="33" spans="1:5" x14ac:dyDescent="0.6">
      <c r="A33" s="11" t="s">
        <v>116</v>
      </c>
      <c r="B33" s="12">
        <f>INDEX(داده_کارمندان!$A$4:$F$18,8,5)</f>
        <v>27000000</v>
      </c>
    </row>
    <row r="34" spans="1:5" x14ac:dyDescent="0.6">
      <c r="A34" s="11" t="s">
        <v>117</v>
      </c>
      <c r="B34" s="8" t="str">
        <f>INDEX(داده_کارمندان!$A$4:$F$18,2,2)</f>
        <v>بهناز رحیمی</v>
      </c>
    </row>
    <row r="35" spans="1:5" x14ac:dyDescent="0.6">
      <c r="A35" s="11" t="s">
        <v>118</v>
      </c>
      <c r="B35" s="8">
        <f>INDEX(داده_کارمندان!$A$4:$F$18,11,6)</f>
        <v>1399</v>
      </c>
    </row>
    <row r="36" spans="1:5" x14ac:dyDescent="0.6">
      <c r="A36" s="11" t="s">
        <v>119</v>
      </c>
      <c r="B36" s="8" t="str">
        <f>INDEX(داده_کارمندان!$A$4:$F$18,14,4)</f>
        <v>مدیر</v>
      </c>
    </row>
    <row r="38" spans="1:5" ht="21" x14ac:dyDescent="0.6">
      <c r="A38" s="25" t="s">
        <v>166</v>
      </c>
      <c r="B38" s="25"/>
      <c r="C38" s="25"/>
      <c r="D38" s="25"/>
    </row>
    <row r="39" spans="1:5" ht="18.5" x14ac:dyDescent="0.6">
      <c r="A39" s="3" t="s">
        <v>56</v>
      </c>
      <c r="B39" s="3" t="s">
        <v>57</v>
      </c>
      <c r="C39" s="3" t="s">
        <v>58</v>
      </c>
      <c r="D39" s="3" t="s">
        <v>123</v>
      </c>
      <c r="E39" s="3" t="s">
        <v>157</v>
      </c>
    </row>
    <row r="40" spans="1:5" ht="42" x14ac:dyDescent="0.6">
      <c r="A40" s="7">
        <v>503</v>
      </c>
      <c r="B40" s="10" t="str">
        <f>INDEX(داده_کارمندان!$B$4:$B$18,MATCH(A40,داده_کارمندان!$A$4:$A$18,0))</f>
        <v>پویان اکبری</v>
      </c>
      <c r="C40" s="8" t="str">
        <f>INDEX(داده_کارمندان!$C$4:$C$18,MATCH(A40,داده_کارمندان!$A$4:$A$18,0))</f>
        <v>فناوری اطلاعات</v>
      </c>
      <c r="D40" s="12">
        <f>INDEX(داده_کارمندان!$E$4:$E$18,MATCH(A40,داده_کارمندان!$A$4:$A$18,0))</f>
        <v>32000000</v>
      </c>
      <c r="E40" s="9" t="s">
        <v>167</v>
      </c>
    </row>
    <row r="41" spans="1:5" x14ac:dyDescent="0.6">
      <c r="A41" s="7">
        <v>508</v>
      </c>
      <c r="B41" s="10" t="str">
        <f>INDEX(داده_کارمندان!$B$4:$B$18,MATCH(A41,داده_کارمندان!$A$4:$A$18,0))</f>
        <v>حدیث نوری</v>
      </c>
      <c r="C41" s="8" t="str">
        <f>INDEX(داده_کارمندان!$C$4:$C$18,MATCH(A41,داده_کارمندان!$A$4:$A$18,0))</f>
        <v>مالی</v>
      </c>
      <c r="D41" s="12">
        <f>INDEX(داده_کارمندان!$E$4:$E$18,MATCH(A41,داده_کارمندان!$A$4:$A$18,0))</f>
        <v>27000000</v>
      </c>
    </row>
    <row r="42" spans="1:5" x14ac:dyDescent="0.6">
      <c r="A42" s="7">
        <v>512</v>
      </c>
      <c r="B42" s="10" t="str">
        <f>INDEX(داده_کارمندان!$B$4:$B$18,MATCH(A42,داده_کارمندان!$A$4:$A$18,0))</f>
        <v>رزا کیانفر</v>
      </c>
      <c r="C42" s="8" t="str">
        <f>INDEX(داده_کارمندان!$C$4:$C$18,MATCH(A42,داده_کارمندان!$A$4:$A$18,0))</f>
        <v>فناوری اطلاعات</v>
      </c>
      <c r="D42" s="12">
        <f>INDEX(داده_کارمندان!$E$4:$E$18,MATCH(A42,داده_کارمندان!$A$4:$A$18,0))</f>
        <v>50000000</v>
      </c>
    </row>
    <row r="43" spans="1:5" x14ac:dyDescent="0.6">
      <c r="A43" s="7">
        <v>506</v>
      </c>
      <c r="B43" s="10" t="str">
        <f>INDEX(داده_کارمندان!$B$4:$B$18,MATCH(A43,داده_کارمندان!$A$4:$A$18,0))</f>
        <v>جلیل نوروزی</v>
      </c>
      <c r="C43" s="8" t="str">
        <f>INDEX(داده_کارمندان!$C$4:$C$18,MATCH(A43,داده_کارمندان!$A$4:$A$18,0))</f>
        <v>فروش</v>
      </c>
      <c r="D43" s="12">
        <f>INDEX(داده_کارمندان!$E$4:$E$18,MATCH(A43,داده_کارمندان!$A$4:$A$18,0))</f>
        <v>45000000</v>
      </c>
    </row>
    <row r="44" spans="1:5" x14ac:dyDescent="0.6">
      <c r="A44" s="7">
        <v>510</v>
      </c>
      <c r="B44" s="10" t="str">
        <f>INDEX(داده_کارمندان!$B$4:$B$18,MATCH(A44,داده_کارمندان!$A$4:$A$18,0))</f>
        <v>دلنیا مقدم</v>
      </c>
      <c r="C44" s="8" t="str">
        <f>INDEX(داده_کارمندان!$C$4:$C$18,MATCH(A44,داده_کارمندان!$A$4:$A$18,0))</f>
        <v>منابع انسانی</v>
      </c>
      <c r="D44" s="12">
        <f>INDEX(داده_کارمندان!$E$4:$E$18,MATCH(A44,داده_کارمندان!$A$4:$A$18,0))</f>
        <v>25000000</v>
      </c>
    </row>
    <row r="45" spans="1:5" x14ac:dyDescent="0.6">
      <c r="A45" s="7">
        <v>514</v>
      </c>
      <c r="B45" s="10" t="str">
        <f>INDEX(داده_کارمندان!$B$4:$B$18,MATCH(A45,داده_کارمندان!$A$4:$A$18,0))</f>
        <v>ساناز بیگی</v>
      </c>
      <c r="C45" s="8" t="str">
        <f>INDEX(داده_کارمندان!$C$4:$C$18,MATCH(A45,داده_کارمندان!$A$4:$A$18,0))</f>
        <v>بازاریابی</v>
      </c>
      <c r="D45" s="12">
        <f>INDEX(داده_کارمندان!$E$4:$E$18,MATCH(A45,داده_کارمندان!$A$4:$A$18,0))</f>
        <v>44000000</v>
      </c>
    </row>
    <row r="47" spans="1:5" ht="21" x14ac:dyDescent="0.6">
      <c r="A47" s="25" t="s">
        <v>168</v>
      </c>
      <c r="B47" s="25"/>
      <c r="C47" s="25"/>
      <c r="D47" s="25"/>
    </row>
    <row r="48" spans="1:5" ht="18.5" x14ac:dyDescent="0.6">
      <c r="A48" s="3" t="s">
        <v>87</v>
      </c>
      <c r="B48" s="3" t="s">
        <v>126</v>
      </c>
      <c r="C48" s="3" t="s">
        <v>63</v>
      </c>
      <c r="D48" s="3" t="s">
        <v>157</v>
      </c>
    </row>
    <row r="49" spans="1:4" ht="42" x14ac:dyDescent="0.6">
      <c r="A49" s="7" t="s">
        <v>94</v>
      </c>
      <c r="B49" s="7" t="s">
        <v>91</v>
      </c>
      <c r="C49" s="8">
        <f>INDEX(داده_فروش_ماهانه!$B$4:$G$9,MATCH(A49,داده_فروش_ماهانه!$A$4:$A$9,0),MATCH(B49,داده_فروش_ماهانه!$B$3:$G$3,0))</f>
        <v>210</v>
      </c>
      <c r="D49" s="9" t="s">
        <v>169</v>
      </c>
    </row>
    <row r="50" spans="1:4" x14ac:dyDescent="0.6">
      <c r="A50" s="7" t="s">
        <v>98</v>
      </c>
      <c r="B50" s="7" t="s">
        <v>93</v>
      </c>
      <c r="C50" s="8">
        <f>INDEX(داده_فروش_ماهانه!$B$4:$G$9,MATCH(A50,داده_فروش_ماهانه!$A$4:$A$9,0),MATCH(B50,داده_فروش_ماهانه!$B$3:$G$3,0))</f>
        <v>28</v>
      </c>
    </row>
    <row r="51" spans="1:4" x14ac:dyDescent="0.6">
      <c r="A51" s="7" t="s">
        <v>97</v>
      </c>
      <c r="B51" s="7" t="s">
        <v>90</v>
      </c>
      <c r="C51" s="8">
        <f>INDEX(داده_فروش_ماهانه!$B$4:$G$9,MATCH(A51,داده_فروش_ماهانه!$A$4:$A$9,0),MATCH(B51,داده_فروش_ماهانه!$B$3:$G$3,0))</f>
        <v>70</v>
      </c>
    </row>
    <row r="52" spans="1:4" x14ac:dyDescent="0.6">
      <c r="A52" s="7" t="s">
        <v>95</v>
      </c>
      <c r="B52" s="7" t="s">
        <v>92</v>
      </c>
      <c r="C52" s="8">
        <f>INDEX(داده_فروش_ماهانه!$B$4:$G$9,MATCH(A52,داده_فروش_ماهانه!$A$4:$A$9,0),MATCH(B52,داده_فروش_ماهانه!$B$3:$G$3,0))</f>
        <v>48</v>
      </c>
    </row>
    <row r="53" spans="1:4" x14ac:dyDescent="0.6">
      <c r="A53" s="7" t="s">
        <v>99</v>
      </c>
      <c r="B53" s="7" t="s">
        <v>88</v>
      </c>
      <c r="C53" s="8">
        <f>INDEX(داده_فروش_ماهانه!$B$4:$G$9,MATCH(A53,داده_فروش_ماهانه!$A$4:$A$9,0),MATCH(B53,داده_فروش_ماهانه!$B$3:$G$3,0))</f>
        <v>15</v>
      </c>
    </row>
    <row r="54" spans="1:4" x14ac:dyDescent="0.6">
      <c r="A54" s="7" t="s">
        <v>96</v>
      </c>
      <c r="B54" s="7" t="s">
        <v>89</v>
      </c>
      <c r="C54" s="8">
        <f>INDEX(داده_فروش_ماهانه!$B$4:$G$9,MATCH(A54,داده_فروش_ماهانه!$A$4:$A$9,0),MATCH(B54,داده_فروش_ماهانه!$B$3:$G$3,0))</f>
        <v>28</v>
      </c>
    </row>
    <row r="56" spans="1:4" ht="21" x14ac:dyDescent="0.6">
      <c r="A56" s="25" t="s">
        <v>170</v>
      </c>
      <c r="B56" s="25"/>
      <c r="C56" s="25"/>
    </row>
    <row r="57" spans="1:4" ht="18.5" x14ac:dyDescent="0.6">
      <c r="A57" s="3" t="s">
        <v>111</v>
      </c>
      <c r="B57" s="3" t="s">
        <v>56</v>
      </c>
      <c r="C57" s="3" t="s">
        <v>157</v>
      </c>
    </row>
    <row r="58" spans="1:4" ht="28" x14ac:dyDescent="0.6">
      <c r="A58" s="13" t="s">
        <v>81</v>
      </c>
      <c r="B58" s="8">
        <f>INDEX(داده_کارمندان!$A$4:$A$18,MATCH(A58,داده_کارمندان!$B$4:$B$18,0))</f>
        <v>512</v>
      </c>
      <c r="C58" s="9" t="s">
        <v>171</v>
      </c>
    </row>
    <row r="59" spans="1:4" x14ac:dyDescent="0.6">
      <c r="A59" s="13" t="s">
        <v>76</v>
      </c>
      <c r="B59" s="8">
        <f>INDEX(داده_کارمندان!$A$4:$A$18,MATCH(A59,داده_کارمندان!$B$4:$B$18,0))</f>
        <v>507</v>
      </c>
    </row>
    <row r="60" spans="1:4" x14ac:dyDescent="0.6">
      <c r="A60" s="13" t="s">
        <v>83</v>
      </c>
      <c r="B60" s="8">
        <f>INDEX(داده_کارمندان!$A$4:$A$18,MATCH(A60,داده_کارمندان!$B$4:$B$18,0))</f>
        <v>514</v>
      </c>
    </row>
    <row r="61" spans="1:4" x14ac:dyDescent="0.6">
      <c r="A61" s="13" t="s">
        <v>79</v>
      </c>
      <c r="B61" s="8">
        <f>INDEX(داده_کارمندان!$A$4:$A$18,MATCH(A61,داده_کارمندان!$B$4:$B$18,0))</f>
        <v>510</v>
      </c>
    </row>
    <row r="62" spans="1:4" x14ac:dyDescent="0.6">
      <c r="A62" s="13" t="s">
        <v>82</v>
      </c>
      <c r="B62" s="8">
        <f>INDEX(داده_کارمندان!$A$4:$A$18,MATCH(A62,داده_کارمندان!$B$4:$B$18,0))</f>
        <v>513</v>
      </c>
    </row>
    <row r="63" spans="1:4" x14ac:dyDescent="0.6">
      <c r="A63" s="13" t="s">
        <v>77</v>
      </c>
      <c r="B63" s="8">
        <f>INDEX(داده_کارمندان!$A$4:$A$18,MATCH(A63,داده_کارمندان!$B$4:$B$18,0))</f>
        <v>508</v>
      </c>
    </row>
    <row r="65" spans="1:3" ht="21" x14ac:dyDescent="0.6">
      <c r="A65" s="25" t="s">
        <v>172</v>
      </c>
      <c r="B65" s="25"/>
      <c r="C65" s="25"/>
    </row>
    <row r="66" spans="1:3" ht="18.5" x14ac:dyDescent="0.6">
      <c r="A66" s="3" t="s">
        <v>136</v>
      </c>
      <c r="B66" s="3" t="s">
        <v>135</v>
      </c>
      <c r="C66" s="3" t="s">
        <v>157</v>
      </c>
    </row>
    <row r="67" spans="1:3" ht="28" x14ac:dyDescent="0.6">
      <c r="A67" s="14">
        <v>25000000</v>
      </c>
      <c r="B67" s="15">
        <f>INDEX(تمرین۶_MATCH_تقریبی!$B$6:$B$10,MATCH(A67,تمرین۶_MATCH_تقریبی!$A$6:$A$10,1))</f>
        <v>0.04</v>
      </c>
      <c r="C67" s="9" t="s">
        <v>173</v>
      </c>
    </row>
    <row r="68" spans="1:3" x14ac:dyDescent="0.6">
      <c r="A68" s="14">
        <v>72000000</v>
      </c>
      <c r="B68" s="15">
        <f>INDEX(تمرین۶_MATCH_تقریبی!$B$6:$B$10,MATCH(A68,تمرین۶_MATCH_تقریبی!$A$6:$A$10,1))</f>
        <v>0.08</v>
      </c>
    </row>
    <row r="69" spans="1:3" x14ac:dyDescent="0.6">
      <c r="A69" s="14">
        <v>8500000</v>
      </c>
      <c r="B69" s="15">
        <f>INDEX(تمرین۶_MATCH_تقریبی!$B$6:$B$10,MATCH(A69,تمرین۶_MATCH_تقریبی!$A$6:$A$10,1))</f>
        <v>0.02</v>
      </c>
    </row>
    <row r="70" spans="1:3" x14ac:dyDescent="0.6">
      <c r="A70" s="14">
        <v>105000000</v>
      </c>
      <c r="B70" s="15">
        <f>INDEX(تمرین۶_MATCH_تقریبی!$B$6:$B$10,MATCH(A70,تمرین۶_MATCH_تقریبی!$A$6:$A$10,1))</f>
        <v>0.1</v>
      </c>
    </row>
    <row r="71" spans="1:3" x14ac:dyDescent="0.6">
      <c r="A71" s="14">
        <v>41000000</v>
      </c>
      <c r="B71" s="15">
        <f>INDEX(تمرین۶_MATCH_تقریبی!$B$6:$B$10,MATCH(A71,تمرین۶_MATCH_تقریبی!$A$6:$A$10,1))</f>
        <v>0.06</v>
      </c>
    </row>
    <row r="73" spans="1:3" ht="21" x14ac:dyDescent="0.6">
      <c r="A73" s="25" t="s">
        <v>174</v>
      </c>
      <c r="B73" s="25"/>
      <c r="C73" s="25"/>
    </row>
    <row r="74" spans="1:3" ht="18.5" x14ac:dyDescent="0.6">
      <c r="A74" s="3" t="s">
        <v>140</v>
      </c>
      <c r="B74" s="3" t="s">
        <v>139</v>
      </c>
      <c r="C74" s="3" t="s">
        <v>157</v>
      </c>
    </row>
    <row r="75" spans="1:3" ht="28" x14ac:dyDescent="0.6">
      <c r="A75" s="7">
        <v>35</v>
      </c>
      <c r="B75" s="15">
        <f>INDEX(تمرین۶_MATCH_تقریبی!$B$21:$B$25,MATCH(A75,تمرین۶_MATCH_تقریبی!$A$21:$A$25,-1))</f>
        <v>0.15</v>
      </c>
      <c r="C75" s="9" t="s">
        <v>175</v>
      </c>
    </row>
    <row r="76" spans="1:3" x14ac:dyDescent="0.6">
      <c r="A76" s="7">
        <v>8</v>
      </c>
      <c r="B76" s="15">
        <f>INDEX(تمرین۶_MATCH_تقریبی!$B$21:$B$25,MATCH(A76,تمرین۶_MATCH_تقریبی!$A$21:$A$25,-1))</f>
        <v>0.05</v>
      </c>
    </row>
    <row r="77" spans="1:3" x14ac:dyDescent="0.6">
      <c r="A77" s="7">
        <v>65</v>
      </c>
      <c r="B77" s="15">
        <f>INDEX(تمرین۶_MATCH_تقریبی!$B$21:$B$25,MATCH(A77,تمرین۶_MATCH_تقریبی!$A$21:$A$25,-1))</f>
        <v>0.2</v>
      </c>
    </row>
    <row r="78" spans="1:3" x14ac:dyDescent="0.6">
      <c r="A78" s="7">
        <v>15</v>
      </c>
      <c r="B78" s="15">
        <f>INDEX(تمرین۶_MATCH_تقریبی!$B$21:$B$25,MATCH(A78,تمرین۶_MATCH_تقریبی!$A$21:$A$25,-1))</f>
        <v>0.1</v>
      </c>
    </row>
    <row r="79" spans="1:3" x14ac:dyDescent="0.6">
      <c r="A79" s="7">
        <v>95</v>
      </c>
      <c r="B79" s="15">
        <f>INDEX(تمرین۶_MATCH_تقریبی!$B$21:$B$25,MATCH(A79,تمرین۶_MATCH_تقریبی!$A$21:$A$25,-1))</f>
        <v>0.2</v>
      </c>
    </row>
    <row r="81" spans="1:4" ht="21" x14ac:dyDescent="0.6">
      <c r="A81" s="25" t="s">
        <v>176</v>
      </c>
      <c r="B81" s="25"/>
      <c r="C81" s="25"/>
      <c r="D81" s="25"/>
    </row>
    <row r="82" spans="1:4" ht="18.5" x14ac:dyDescent="0.6">
      <c r="A82" s="3" t="s">
        <v>56</v>
      </c>
      <c r="B82" s="3" t="s">
        <v>143</v>
      </c>
      <c r="C82" s="3" t="s">
        <v>114</v>
      </c>
      <c r="D82" s="3" t="s">
        <v>157</v>
      </c>
    </row>
    <row r="83" spans="1:4" ht="42" x14ac:dyDescent="0.6">
      <c r="A83" s="7">
        <v>504</v>
      </c>
      <c r="B83" s="7" t="s">
        <v>59</v>
      </c>
      <c r="C83" s="8" t="str">
        <f>INDEX(داده_کارمندان!$A$4:$F$18,MATCH(A83,داده_کارمندان!$A$4:$A$18,0),MATCH(B83,داده_کارمندان!$A$3:$F$3,0))</f>
        <v>مدیر</v>
      </c>
      <c r="D83" s="9" t="s">
        <v>177</v>
      </c>
    </row>
    <row r="84" spans="1:4" x14ac:dyDescent="0.6">
      <c r="A84" s="7">
        <v>509</v>
      </c>
      <c r="B84" s="7" t="s">
        <v>60</v>
      </c>
      <c r="C84" s="12">
        <f>INDEX(داده_کارمندان!$A$4:$F$18,MATCH(A84,داده_کارمندان!$A$4:$A$18,0),MATCH(B84,داده_کارمندان!$A$3:$F$3,0))</f>
        <v>33000000</v>
      </c>
    </row>
    <row r="85" spans="1:4" x14ac:dyDescent="0.6">
      <c r="A85" s="7">
        <v>513</v>
      </c>
      <c r="B85" s="7" t="s">
        <v>61</v>
      </c>
      <c r="C85" s="8">
        <f>INDEX(داده_کارمندان!$A$4:$F$18,MATCH(A85,داده_کارمندان!$A$4:$A$18,0),MATCH(B85,داده_کارمندان!$A$3:$F$3,0))</f>
        <v>1394</v>
      </c>
    </row>
    <row r="86" spans="1:4" x14ac:dyDescent="0.6">
      <c r="A86" s="7">
        <v>501</v>
      </c>
      <c r="B86" s="7" t="s">
        <v>58</v>
      </c>
      <c r="C86" s="8" t="str">
        <f>INDEX(داده_کارمندان!$A$4:$F$18,MATCH(A86,داده_کارمندان!$A$4:$A$18,0),MATCH(B86,داده_کارمندان!$A$3:$F$3,0))</f>
        <v>فروش</v>
      </c>
    </row>
    <row r="87" spans="1:4" x14ac:dyDescent="0.6">
      <c r="A87" s="7">
        <v>515</v>
      </c>
      <c r="B87" s="7" t="s">
        <v>57</v>
      </c>
      <c r="C87" s="8" t="str">
        <f>INDEX(داده_کارمندان!$A$4:$F$18,MATCH(A87,داده_کارمندان!$A$4:$A$18,0),MATCH(B87,داده_کارمندان!$A$3:$F$3,0))</f>
        <v>شروین ماهرو</v>
      </c>
    </row>
    <row r="88" spans="1:4" x14ac:dyDescent="0.6">
      <c r="A88" s="7">
        <v>507</v>
      </c>
      <c r="B88" s="7" t="s">
        <v>59</v>
      </c>
      <c r="C88" s="8" t="str">
        <f>INDEX(داده_کارمندان!$A$4:$F$18,MATCH(A88,داده_کارمندان!$A$4:$A$18,0),MATCH(B88,داده_کارمندان!$A$3:$F$3,0))</f>
        <v>سرپرست</v>
      </c>
    </row>
    <row r="90" spans="1:4" ht="21" hidden="1" x14ac:dyDescent="0.6">
      <c r="A90" s="25" t="s">
        <v>178</v>
      </c>
      <c r="B90" s="25"/>
      <c r="C90" s="25"/>
    </row>
    <row r="91" spans="1:4" ht="18.5" hidden="1" x14ac:dyDescent="0.6">
      <c r="A91" s="3" t="s">
        <v>58</v>
      </c>
      <c r="B91" s="3" t="s">
        <v>59</v>
      </c>
      <c r="C91" s="3" t="s">
        <v>123</v>
      </c>
      <c r="D91" s="3" t="s">
        <v>157</v>
      </c>
    </row>
    <row r="92" spans="1:4" ht="42" hidden="1" x14ac:dyDescent="0.6">
      <c r="A92" s="7" t="s">
        <v>63</v>
      </c>
      <c r="B92" s="7" t="s">
        <v>72</v>
      </c>
      <c r="C92" s="12" cm="1">
        <f t="array" ref="C92">_xlfn.SINGLE(INDEX(داده_کارمندان!$E$4:$E$18,SUMPRODUCT((داده_کارمندان!$C$4:$C$18=A92)*(داده_کارمندان!$D$4:$D$18=B92)*ROW(داده_کارمندان!$C$4:$C$18))-ROW(داده_کارمندان!$C$4)+1))</f>
        <v>45000000</v>
      </c>
      <c r="D92" s="9" t="s">
        <v>179</v>
      </c>
    </row>
    <row r="93" spans="1:4" hidden="1" x14ac:dyDescent="0.6">
      <c r="A93" s="7" t="s">
        <v>69</v>
      </c>
      <c r="B93" s="7" t="s">
        <v>67</v>
      </c>
      <c r="C93" s="12">
        <f>INDEX(داده_کارمندان!$E$4:$E$18,SUMPRODUCT((داده_کارمندان!$C$4:$C$18=A93)*(داده_کارمندان!$D$4:$D$18=B93)*ROW(داده_کارمندان!$C$4:$C$18))-ROW(داده_کارمندان!$C$4)+1)</f>
        <v>38000000</v>
      </c>
    </row>
    <row r="94" spans="1:4" hidden="1" x14ac:dyDescent="0.6">
      <c r="A94" s="7" t="s">
        <v>66</v>
      </c>
      <c r="B94" s="7" t="s">
        <v>72</v>
      </c>
      <c r="C94" s="12">
        <f>INDEX(داده_کارمندان!$E$4:$E$18,SUMPRODUCT((داده_کارمندان!$C$4:$C$18=A94)*(داده_کارمندان!$D$4:$D$18=B94)*ROW(داده_کارمندان!$C$4:$C$18))-ROW(داده_کارمندان!$C$4)+1)</f>
        <v>47000000</v>
      </c>
    </row>
    <row r="95" spans="1:4" hidden="1" x14ac:dyDescent="0.6">
      <c r="A95" s="7" t="s">
        <v>74</v>
      </c>
      <c r="B95" s="7" t="s">
        <v>72</v>
      </c>
      <c r="C95" s="12">
        <f>INDEX(داده_کارمندان!$E$4:$E$18,SUMPRODUCT((داده_کارمندان!$C$4:$C$18=A95)*(داده_کارمندان!$D$4:$D$18=B95)*ROW(داده_کارمندان!$C$4:$C$18))-ROW(داده_کارمندان!$C$4)+1)</f>
        <v>44000000</v>
      </c>
    </row>
    <row r="96" spans="1:4" hidden="1" x14ac:dyDescent="0.6">
      <c r="A96" s="7" t="s">
        <v>71</v>
      </c>
      <c r="B96" s="7" t="s">
        <v>67</v>
      </c>
      <c r="C96" s="12">
        <f>INDEX(داده_کارمندان!$E$4:$E$18,SUMPRODUCT((داده_کارمندان!$C$4:$C$18=A96)*(داده_کارمندان!$D$4:$D$18=B96)*ROW(داده_کارمندان!$C$4:$C$18))-ROW(داده_کارمندان!$C$4)+1)</f>
        <v>34000000</v>
      </c>
    </row>
    <row r="97" spans="1:4" hidden="1" x14ac:dyDescent="0.6">
      <c r="A97" s="7" t="s">
        <v>69</v>
      </c>
      <c r="B97" s="7" t="s">
        <v>64</v>
      </c>
      <c r="C97" s="12">
        <f>INDEX(داده_کارمندان!$E$4:$E$18,SUMPRODUCT((داده_کارمندان!$C$4:$C$18=A97)*(داده_کارمندان!$D$4:$D$18=B97)*ROW(داده_کارمندان!$C$4:$C$18))-ROW(داده_کارمندان!$C$4)+1)</f>
        <v>32000000</v>
      </c>
    </row>
    <row r="99" spans="1:4" ht="21" x14ac:dyDescent="0.6">
      <c r="A99" s="25" t="s">
        <v>180</v>
      </c>
      <c r="B99" s="25"/>
      <c r="C99" s="25"/>
    </row>
    <row r="100" spans="1:4" ht="18.5" x14ac:dyDescent="0.6">
      <c r="A100" s="3" t="s">
        <v>56</v>
      </c>
      <c r="B100" s="3" t="s">
        <v>111</v>
      </c>
      <c r="C100" s="3" t="s">
        <v>157</v>
      </c>
    </row>
    <row r="101" spans="1:4" ht="28" x14ac:dyDescent="0.6">
      <c r="A101" s="7">
        <v>503</v>
      </c>
      <c r="B101" s="10" t="str">
        <f>IFERROR(INDEX(داده_کارمندان!$B$4:$B$18,MATCH(A101,داده_کارمندان!$A$4:$A$18,0)),"کارمند یافت نشد")</f>
        <v>پویان اکبری</v>
      </c>
      <c r="C101" s="9" t="s">
        <v>181</v>
      </c>
    </row>
    <row r="102" spans="1:4" x14ac:dyDescent="0.6">
      <c r="A102" s="7">
        <v>999</v>
      </c>
      <c r="B102" s="10" t="str">
        <f>IFERROR(INDEX(داده_کارمندان!$B$4:$B$18,MATCH(A102,داده_کارمندان!$A$4:$A$18,0)),"کارمند یافت نشد")</f>
        <v>کارمند یافت نشد</v>
      </c>
    </row>
    <row r="103" spans="1:4" x14ac:dyDescent="0.6">
      <c r="A103" s="7">
        <v>510</v>
      </c>
      <c r="B103" s="10" t="str">
        <f>IFERROR(INDEX(داده_کارمندان!$B$4:$B$18,MATCH(A103,داده_کارمندان!$A$4:$A$18,0)),"کارمند یافت نشد")</f>
        <v>دلنیا مقدم</v>
      </c>
    </row>
    <row r="104" spans="1:4" x14ac:dyDescent="0.6">
      <c r="A104" s="7">
        <v>888</v>
      </c>
      <c r="B104" s="10" t="str">
        <f>IFERROR(INDEX(داده_کارمندان!$B$4:$B$18,MATCH(A104,داده_کارمندان!$A$4:$A$18,0)),"کارمند یافت نشد")</f>
        <v>کارمند یافت نشد</v>
      </c>
    </row>
    <row r="105" spans="1:4" x14ac:dyDescent="0.6">
      <c r="A105" s="7">
        <v>514</v>
      </c>
      <c r="B105" s="10" t="str">
        <f>IFERROR(INDEX(داده_کارمندان!$B$4:$B$18,MATCH(A105,داده_کارمندان!$A$4:$A$18,0)),"کارمند یافت نشد")</f>
        <v>ساناز بیگی</v>
      </c>
    </row>
    <row r="106" spans="1:4" x14ac:dyDescent="0.6">
      <c r="A106" s="7">
        <v>120</v>
      </c>
      <c r="B106" s="10" t="str">
        <f>IFERROR(INDEX(داده_کارمندان!$B$4:$B$18,MATCH(A106,داده_کارمندان!$A$4:$A$18,0)),"کارمند یافت نشد")</f>
        <v>کارمند یافت نشد</v>
      </c>
    </row>
    <row r="108" spans="1:4" ht="21" x14ac:dyDescent="0.6">
      <c r="A108" s="25" t="s">
        <v>182</v>
      </c>
      <c r="B108" s="25"/>
      <c r="C108" s="25"/>
    </row>
    <row r="109" spans="1:4" ht="18.5" x14ac:dyDescent="0.6">
      <c r="A109" s="3" t="s">
        <v>56</v>
      </c>
      <c r="B109" s="3" t="s">
        <v>143</v>
      </c>
      <c r="C109" s="3" t="s">
        <v>114</v>
      </c>
      <c r="D109" s="3" t="s">
        <v>157</v>
      </c>
    </row>
    <row r="110" spans="1:4" ht="42" x14ac:dyDescent="0.6">
      <c r="A110" s="7">
        <v>506</v>
      </c>
      <c r="B110" s="7" t="s">
        <v>60</v>
      </c>
      <c r="C110" s="12">
        <f>IFERROR(INDEX(داده_کارمندان!$A$4:$F$18,MATCH(A110,داده_کارمندان!$A$4:$A$18,0),MATCH(B110,داده_کارمندان!$A$3:$F$3,0)),"یافت نشد")</f>
        <v>45000000</v>
      </c>
      <c r="D110" s="9" t="s">
        <v>183</v>
      </c>
    </row>
    <row r="111" spans="1:4" x14ac:dyDescent="0.6">
      <c r="A111" s="7">
        <v>999</v>
      </c>
      <c r="B111" s="7" t="s">
        <v>59</v>
      </c>
      <c r="C111" s="8" t="str">
        <f>IFERROR(INDEX(داده_کارمندان!$A$4:$F$18,MATCH(A111,داده_کارمندان!$A$4:$A$18,0),MATCH(B111,داده_کارمندان!$A$3:$F$3,0)),"یافت نشد")</f>
        <v>یافت نشد</v>
      </c>
    </row>
    <row r="112" spans="1:4" x14ac:dyDescent="0.6">
      <c r="A112" s="7">
        <v>511</v>
      </c>
      <c r="B112" s="7" t="s">
        <v>58</v>
      </c>
      <c r="C112" s="8" t="str">
        <f>IFERROR(INDEX(داده_کارمندان!$A$4:$F$18,MATCH(A112,داده_کارمندان!$A$4:$A$18,0),MATCH(B112,داده_کارمندان!$A$3:$F$3,0)),"یافت نشد")</f>
        <v>فروش</v>
      </c>
    </row>
    <row r="113" spans="1:4" x14ac:dyDescent="0.6">
      <c r="A113" s="7">
        <v>777</v>
      </c>
      <c r="B113" s="7" t="s">
        <v>61</v>
      </c>
      <c r="C113" s="8" t="str">
        <f>IFERROR(INDEX(داده_کارمندان!$A$4:$F$18,MATCH(A113,داده_کارمندان!$A$4:$A$18,0),MATCH(B113,داده_کارمندان!$A$3:$F$3,0)),"یافت نشد")</f>
        <v>یافت نشد</v>
      </c>
    </row>
    <row r="115" spans="1:4" ht="21" x14ac:dyDescent="0.6">
      <c r="A115" s="25" t="s">
        <v>184</v>
      </c>
      <c r="B115" s="25"/>
      <c r="C115" s="25"/>
    </row>
    <row r="116" spans="1:4" ht="18.5" x14ac:dyDescent="0.6">
      <c r="A116" s="3" t="s">
        <v>87</v>
      </c>
      <c r="B116" s="3" t="s">
        <v>126</v>
      </c>
      <c r="C116" s="3" t="s">
        <v>63</v>
      </c>
      <c r="D116" s="3" t="s">
        <v>157</v>
      </c>
    </row>
    <row r="117" spans="1:4" ht="42" x14ac:dyDescent="0.6">
      <c r="A117" s="7" t="s">
        <v>94</v>
      </c>
      <c r="B117" s="7" t="s">
        <v>92</v>
      </c>
      <c r="C117" s="8">
        <f>IFERROR(INDEX(داده_فروش_ماهانه!$B$4:$G$9,MATCH(A117,داده_فروش_ماهانه!$A$4:$A$9,0),MATCH(B117,داده_فروش_ماهانه!$B$3:$G$3,0)),"ترکیب نامعتبر")</f>
        <v>175</v>
      </c>
      <c r="D117" s="9" t="s">
        <v>185</v>
      </c>
    </row>
    <row r="118" spans="1:4" x14ac:dyDescent="0.6">
      <c r="A118" s="7" t="s">
        <v>152</v>
      </c>
      <c r="B118" s="7" t="s">
        <v>91</v>
      </c>
      <c r="C118" s="8" t="str">
        <f>IFERROR(INDEX(داده_فروش_ماهانه!$B$4:$G$9,MATCH(A118,داده_فروش_ماهانه!$A$4:$A$9,0),MATCH(B118,داده_فروش_ماهانه!$B$3:$G$3,0)),"ترکیب نامعتبر")</f>
        <v>ترکیب نامعتبر</v>
      </c>
    </row>
    <row r="119" spans="1:4" x14ac:dyDescent="0.6">
      <c r="A119" s="7" t="s">
        <v>98</v>
      </c>
      <c r="B119" s="7" t="s">
        <v>153</v>
      </c>
      <c r="C119" s="8" t="str">
        <f>IFERROR(INDEX(داده_فروش_ماهانه!$B$4:$G$9,MATCH(A119,داده_فروش_ماهانه!$A$4:$A$9,0),MATCH(B119,داده_فروش_ماهانه!$B$3:$G$3,0)),"ترکیب نامعتبر")</f>
        <v>ترکیب نامعتبر</v>
      </c>
    </row>
    <row r="120" spans="1:4" x14ac:dyDescent="0.6">
      <c r="A120" s="7" t="s">
        <v>97</v>
      </c>
      <c r="B120" s="7" t="s">
        <v>90</v>
      </c>
      <c r="C120" s="8">
        <f>IFERROR(INDEX(داده_فروش_ماهانه!$B$4:$G$9,MATCH(A120,داده_فروش_ماهانه!$A$4:$A$9,0),MATCH(B120,داده_فروش_ماهانه!$B$3:$G$3,0)),"ترکیب نامعتبر")</f>
        <v>70</v>
      </c>
    </row>
  </sheetData>
  <mergeCells count="15">
    <mergeCell ref="A1:F1"/>
    <mergeCell ref="A3:C3"/>
    <mergeCell ref="A12:C12"/>
    <mergeCell ref="A21:C21"/>
    <mergeCell ref="A30:C30"/>
    <mergeCell ref="A38:D38"/>
    <mergeCell ref="A47:D47"/>
    <mergeCell ref="A56:C56"/>
    <mergeCell ref="A65:C65"/>
    <mergeCell ref="A73:C73"/>
    <mergeCell ref="A81:D81"/>
    <mergeCell ref="A90:C90"/>
    <mergeCell ref="A99:C99"/>
    <mergeCell ref="A108:C108"/>
    <mergeCell ref="A115:C1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راهنما</vt:lpstr>
      <vt:lpstr>داده_کارمندان</vt:lpstr>
      <vt:lpstr>داده_فروش_ماهانه</vt:lpstr>
      <vt:lpstr>تمرین۱_MATCH_ساده</vt:lpstr>
      <vt:lpstr>تمرین۲_INDEX_ساده</vt:lpstr>
      <vt:lpstr>تمرین۳_ترکیب_پایه</vt:lpstr>
      <vt:lpstr>تمرین۴_جستجوی_دوطرفه</vt:lpstr>
      <vt:lpstr>تمرین۵_جستجو_به_چپ</vt:lpstr>
      <vt:lpstr>تمرین۶_MATCH_تقریبی</vt:lpstr>
      <vt:lpstr>تمرین۷_ستون_پویا</vt:lpstr>
      <vt:lpstr>تمرین۸_چندمعیاره</vt:lpstr>
      <vt:lpstr>تمرین۹_مدیریت_خطا</vt:lpstr>
      <vt:lpstr>تمرین۱۰_پروژه_نهایی</vt:lpstr>
      <vt:lpstr>پاسخنامه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ali jamshidi</cp:lastModifiedBy>
  <cp:revision>0</cp:revision>
  <dcterms:created xsi:type="dcterms:W3CDTF">2026-07-29T16:35:39Z</dcterms:created>
  <dcterms:modified xsi:type="dcterms:W3CDTF">2026-08-01T15:17:43Z</dcterms:modified>
  <dc:language>en-US</dc:language>
</cp:coreProperties>
</file>